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karl/OneDrive - Nelson Mandela University/Documents/Golf/NMMU Student Golf/2019/USSA 2019/"/>
    </mc:Choice>
  </mc:AlternateContent>
  <xr:revisionPtr revIDLastSave="0" documentId="13_ncr:1_{53603E88-88CF-504D-BC6E-12CE25CCA1B3}" xr6:coauthVersionLast="36" xr6:coauthVersionMax="43" xr10:uidLastSave="{00000000-0000-0000-0000-000000000000}"/>
  <bookViews>
    <workbookView xWindow="32700" yWindow="5120" windowWidth="27960" windowHeight="16580" tabRatio="729" firstSheet="1" activeTab="7" xr2:uid="{00000000-000D-0000-FFFF-FFFF00000000}"/>
  </bookViews>
  <sheets>
    <sheet name="Names" sheetId="1" r:id="rId1"/>
    <sheet name="Ind Scores " sheetId="3" r:id="rId2"/>
    <sheet name="Team Scores" sheetId="2" r:id="rId3"/>
    <sheet name="MATCH PLAY A &amp; B" sheetId="10" r:id="rId4"/>
    <sheet name="MATCH PLAY C DIV" sheetId="13" r:id="rId5"/>
    <sheet name="MATCHPLAY SCORECARDS C DIV " sheetId="17" r:id="rId6"/>
    <sheet name="MATCHPLAY SCORECARDS B DIV " sheetId="16" r:id="rId7"/>
    <sheet name="MATCHPLAY SCORECARDS A DIV" sheetId="14" r:id="rId8"/>
    <sheet name="Sheet1" sheetId="19" r:id="rId9"/>
    <sheet name="PRIZEGIVING" sheetId="18" r:id="rId10"/>
  </sheets>
  <definedNames>
    <definedName name="_xlnm._FilterDatabase" localSheetId="0" hidden="1">Names!$C$5:$J$81</definedName>
    <definedName name="_xlnm.Print_Area" localSheetId="0">Names!$A$2:$J$90</definedName>
  </definedNames>
  <calcPr calcId="181029"/>
</workbook>
</file>

<file path=xl/calcChain.xml><?xml version="1.0" encoding="utf-8"?>
<calcChain xmlns="http://schemas.openxmlformats.org/spreadsheetml/2006/main">
  <c r="M74" i="10" l="1"/>
  <c r="C54" i="10"/>
  <c r="M72" i="10"/>
  <c r="D16" i="14" l="1"/>
  <c r="M70" i="10"/>
  <c r="J70" i="10"/>
  <c r="M71" i="10" s="1"/>
  <c r="M76" i="10"/>
  <c r="C70" i="10"/>
  <c r="M75" i="10" s="1"/>
  <c r="M62" i="10"/>
  <c r="M64" i="10"/>
  <c r="C32" i="10"/>
  <c r="M63" i="10" s="1"/>
  <c r="M58" i="10"/>
  <c r="J16" i="10"/>
  <c r="M57" i="10" s="1"/>
  <c r="M60" i="10"/>
  <c r="J32" i="10"/>
  <c r="M59" i="10" s="1"/>
  <c r="M73" i="10"/>
  <c r="M69" i="10"/>
  <c r="L71" i="10"/>
  <c r="L72" i="10" s="1"/>
  <c r="L73" i="10" s="1"/>
  <c r="L74" i="10" s="1"/>
  <c r="L75" i="10" s="1"/>
  <c r="L76" i="10" s="1"/>
  <c r="L70" i="10"/>
  <c r="M61" i="10"/>
  <c r="C16" i="10"/>
  <c r="E35" i="16"/>
  <c r="E38" i="16"/>
  <c r="E37" i="16"/>
  <c r="E34" i="16"/>
  <c r="E22" i="16"/>
  <c r="E14" i="16"/>
  <c r="E21" i="16"/>
  <c r="E12" i="16"/>
  <c r="E16" i="16"/>
  <c r="E15" i="16"/>
  <c r="E33" i="16"/>
  <c r="E36" i="16"/>
  <c r="E9" i="16"/>
  <c r="E25" i="16"/>
  <c r="E7" i="16"/>
  <c r="E8" i="16"/>
  <c r="E18" i="16"/>
  <c r="E17" i="16"/>
  <c r="E30" i="16"/>
  <c r="E28" i="16"/>
  <c r="E32" i="16"/>
  <c r="E23" i="16"/>
  <c r="E19" i="16"/>
  <c r="E31" i="16"/>
  <c r="E29" i="16"/>
  <c r="E13" i="16"/>
  <c r="E27" i="16"/>
  <c r="E26" i="16"/>
  <c r="E20" i="16"/>
  <c r="E11" i="16"/>
  <c r="E10" i="16"/>
  <c r="E24" i="16"/>
  <c r="B38" i="16"/>
  <c r="B35" i="16"/>
  <c r="B36" i="16" s="1"/>
  <c r="B37" i="16" s="1"/>
  <c r="B9" i="16"/>
  <c r="B10" i="16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8" i="16"/>
  <c r="D36" i="14"/>
  <c r="D37" i="14"/>
  <c r="D34" i="14"/>
  <c r="D38" i="14"/>
  <c r="D12" i="14"/>
  <c r="D14" i="14"/>
  <c r="D23" i="14"/>
  <c r="D13" i="14"/>
  <c r="D32" i="14"/>
  <c r="D22" i="14"/>
  <c r="D29" i="14"/>
  <c r="D15" i="14"/>
  <c r="D17" i="14"/>
  <c r="D24" i="14"/>
  <c r="D28" i="14"/>
  <c r="D21" i="14"/>
  <c r="D18" i="14"/>
  <c r="D33" i="14"/>
  <c r="D31" i="14"/>
  <c r="D10" i="14"/>
  <c r="D20" i="14"/>
  <c r="D8" i="14"/>
  <c r="D6" i="14"/>
  <c r="D35" i="14"/>
  <c r="D25" i="14"/>
  <c r="D27" i="14"/>
  <c r="D26" i="14"/>
  <c r="D30" i="14"/>
  <c r="D11" i="14"/>
  <c r="D19" i="14"/>
  <c r="D9" i="14"/>
  <c r="D7" i="14"/>
  <c r="A35" i="14"/>
  <c r="A36" i="14" s="1"/>
  <c r="A37" i="14" s="1"/>
  <c r="A38" i="14" s="1"/>
  <c r="A8" i="14"/>
  <c r="A9" i="14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7" i="14"/>
  <c r="AI35" i="16" l="1"/>
  <c r="AI28" i="16"/>
  <c r="AL35" i="16"/>
  <c r="AL28" i="16"/>
  <c r="AL75" i="16"/>
  <c r="AI75" i="16"/>
  <c r="AI68" i="16"/>
  <c r="H74" i="10"/>
  <c r="H50" i="10"/>
  <c r="H58" i="10"/>
  <c r="H66" i="10"/>
  <c r="D12" i="10"/>
  <c r="D28" i="10"/>
  <c r="H20" i="10"/>
  <c r="H28" i="10"/>
  <c r="AL4" i="16"/>
  <c r="AG4" i="16"/>
  <c r="D66" i="10"/>
  <c r="D58" i="10"/>
  <c r="D74" i="10"/>
  <c r="D50" i="10"/>
  <c r="D36" i="10"/>
  <c r="D20" i="10"/>
  <c r="C33" i="18"/>
  <c r="C31" i="18"/>
  <c r="C28" i="18"/>
  <c r="C26" i="18"/>
  <c r="E14" i="18"/>
  <c r="F14" i="18"/>
  <c r="G14" i="18"/>
  <c r="E15" i="18"/>
  <c r="F15" i="18"/>
  <c r="G15" i="18"/>
  <c r="E13" i="18"/>
  <c r="F13" i="18"/>
  <c r="G13" i="18"/>
  <c r="C14" i="18"/>
  <c r="D14" i="18"/>
  <c r="C15" i="18"/>
  <c r="D15" i="18"/>
  <c r="E8" i="18"/>
  <c r="F8" i="18"/>
  <c r="G8" i="18"/>
  <c r="E9" i="18"/>
  <c r="F9" i="18"/>
  <c r="G9" i="18"/>
  <c r="F7" i="18"/>
  <c r="G7" i="18"/>
  <c r="E7" i="18"/>
  <c r="D13" i="18"/>
  <c r="C13" i="18"/>
  <c r="D8" i="18"/>
  <c r="D9" i="18"/>
  <c r="C8" i="18"/>
  <c r="C9" i="18"/>
  <c r="C7" i="18"/>
  <c r="D7" i="18"/>
  <c r="X41" i="10"/>
  <c r="X42" i="10" s="1"/>
  <c r="X43" i="10" s="1"/>
  <c r="X44" i="10" s="1"/>
  <c r="X45" i="10" s="1"/>
  <c r="X46" i="10" s="1"/>
  <c r="X47" i="10" s="1"/>
  <c r="X48" i="10" s="1"/>
  <c r="X49" i="10" s="1"/>
  <c r="X25" i="10"/>
  <c r="X26" i="10" s="1"/>
  <c r="X27" i="10" s="1"/>
  <c r="X28" i="10" s="1"/>
  <c r="X29" i="10" s="1"/>
  <c r="X30" i="10" s="1"/>
  <c r="X31" i="10" s="1"/>
  <c r="X32" i="10" s="1"/>
  <c r="X33" i="10" s="1"/>
  <c r="X34" i="10" s="1"/>
  <c r="X35" i="10" s="1"/>
  <c r="X16" i="10"/>
  <c r="X17" i="10" s="1"/>
  <c r="X18" i="10" s="1"/>
  <c r="X19" i="10" s="1"/>
  <c r="X8" i="10"/>
  <c r="X9" i="10" s="1"/>
  <c r="X10" i="10" s="1"/>
  <c r="X11" i="10" s="1"/>
  <c r="X12" i="10" s="1"/>
  <c r="AG55" i="17"/>
  <c r="AD55" i="17"/>
  <c r="AG48" i="17"/>
  <c r="AD48" i="17"/>
  <c r="AG35" i="17"/>
  <c r="AD35" i="17"/>
  <c r="AG28" i="17"/>
  <c r="AD28" i="17"/>
  <c r="AG16" i="17"/>
  <c r="AG17" i="17" s="1"/>
  <c r="AD16" i="17"/>
  <c r="AG9" i="17"/>
  <c r="AD9" i="17"/>
  <c r="AL75" i="14"/>
  <c r="AI75" i="14"/>
  <c r="AL68" i="14"/>
  <c r="AI68" i="14"/>
  <c r="AL55" i="14"/>
  <c r="AI55" i="14"/>
  <c r="AI56" i="14" s="1"/>
  <c r="AL48" i="14"/>
  <c r="AI48" i="14"/>
  <c r="AL35" i="14"/>
  <c r="AI35" i="14"/>
  <c r="AL28" i="14"/>
  <c r="AI28" i="14"/>
  <c r="AL16" i="14"/>
  <c r="AI16" i="14"/>
  <c r="AG14" i="14"/>
  <c r="AL9" i="14"/>
  <c r="AI9" i="14"/>
  <c r="AL55" i="16"/>
  <c r="AI55" i="16"/>
  <c r="AL48" i="16"/>
  <c r="AI48" i="16"/>
  <c r="AL16" i="16"/>
  <c r="AI16" i="16"/>
  <c r="AG14" i="16"/>
  <c r="AL9" i="16"/>
  <c r="AI9" i="16"/>
  <c r="AL76" i="14" l="1"/>
  <c r="AI76" i="14"/>
  <c r="AI56" i="16"/>
  <c r="AL56" i="14"/>
  <c r="AL36" i="16"/>
  <c r="AI36" i="16"/>
  <c r="AL36" i="14"/>
  <c r="AI36" i="14"/>
  <c r="AG56" i="17"/>
  <c r="AD56" i="17"/>
  <c r="AD36" i="17"/>
  <c r="AG36" i="17"/>
  <c r="AL17" i="14"/>
  <c r="AI17" i="14"/>
  <c r="AL17" i="16"/>
  <c r="AI17" i="16"/>
  <c r="AD17" i="17"/>
  <c r="AL56" i="16"/>
  <c r="AI76" i="16"/>
  <c r="AL76" i="16"/>
  <c r="U14" i="16"/>
  <c r="U76" i="17"/>
  <c r="U75" i="17"/>
  <c r="R75" i="17"/>
  <c r="U68" i="17"/>
  <c r="R68" i="17"/>
  <c r="R76" i="17" s="1"/>
  <c r="U55" i="17"/>
  <c r="R55" i="17"/>
  <c r="U48" i="17"/>
  <c r="R48" i="17"/>
  <c r="U35" i="17"/>
  <c r="R35" i="17"/>
  <c r="U28" i="17"/>
  <c r="R28" i="17"/>
  <c r="U16" i="17"/>
  <c r="R16" i="17"/>
  <c r="U9" i="17"/>
  <c r="R9" i="17"/>
  <c r="R41" i="10"/>
  <c r="R42" i="10" s="1"/>
  <c r="R43" i="10" s="1"/>
  <c r="R44" i="10" s="1"/>
  <c r="R45" i="10" s="1"/>
  <c r="R46" i="10" s="1"/>
  <c r="R47" i="10" s="1"/>
  <c r="R48" i="10" s="1"/>
  <c r="R49" i="10" s="1"/>
  <c r="R25" i="10"/>
  <c r="R26" i="10" s="1"/>
  <c r="R27" i="10" s="1"/>
  <c r="R28" i="10" s="1"/>
  <c r="R29" i="10" s="1"/>
  <c r="R30" i="10" s="1"/>
  <c r="R31" i="10" s="1"/>
  <c r="R32" i="10" s="1"/>
  <c r="R33" i="10" s="1"/>
  <c r="R34" i="10" s="1"/>
  <c r="R35" i="10" s="1"/>
  <c r="R16" i="10"/>
  <c r="R17" i="10" s="1"/>
  <c r="R18" i="10" s="1"/>
  <c r="R19" i="10" s="1"/>
  <c r="R8" i="10"/>
  <c r="R9" i="10" s="1"/>
  <c r="R10" i="10" s="1"/>
  <c r="R11" i="10" s="1"/>
  <c r="R12" i="10" s="1"/>
  <c r="Z23" i="14"/>
  <c r="U23" i="14"/>
  <c r="E18" i="10"/>
  <c r="E10" i="10"/>
  <c r="E56" i="10"/>
  <c r="U23" i="16" s="1"/>
  <c r="G56" i="10"/>
  <c r="Z43" i="16" s="1"/>
  <c r="E14" i="10"/>
  <c r="Y4" i="14" s="1"/>
  <c r="G14" i="10"/>
  <c r="G18" i="10"/>
  <c r="G10" i="10"/>
  <c r="U63" i="14" s="1"/>
  <c r="Z63" i="16"/>
  <c r="U63" i="16"/>
  <c r="U43" i="16"/>
  <c r="Z23" i="16"/>
  <c r="Z4" i="16"/>
  <c r="U4" i="16"/>
  <c r="E48" i="10"/>
  <c r="G48" i="10"/>
  <c r="I75" i="17"/>
  <c r="F75" i="17"/>
  <c r="F76" i="17" s="1"/>
  <c r="I55" i="17"/>
  <c r="F55" i="17"/>
  <c r="I35" i="17"/>
  <c r="F35" i="17"/>
  <c r="I16" i="17"/>
  <c r="F16" i="17"/>
  <c r="I9" i="17"/>
  <c r="F9" i="17"/>
  <c r="I28" i="17"/>
  <c r="F28" i="17"/>
  <c r="F48" i="17"/>
  <c r="I48" i="17"/>
  <c r="I68" i="17"/>
  <c r="F68" i="17"/>
  <c r="Z63" i="14"/>
  <c r="U4" i="14"/>
  <c r="Z43" i="14"/>
  <c r="U43" i="14"/>
  <c r="E22" i="10"/>
  <c r="G22" i="10"/>
  <c r="E52" i="10"/>
  <c r="F53" i="10"/>
  <c r="G52" i="10"/>
  <c r="E60" i="10"/>
  <c r="G60" i="10"/>
  <c r="Z75" i="16"/>
  <c r="W75" i="16"/>
  <c r="Z68" i="16"/>
  <c r="W68" i="16"/>
  <c r="Z55" i="16"/>
  <c r="W55" i="16"/>
  <c r="Z48" i="16"/>
  <c r="W48" i="16"/>
  <c r="Z35" i="16"/>
  <c r="W35" i="16"/>
  <c r="Z28" i="16"/>
  <c r="W28" i="16"/>
  <c r="Z16" i="16"/>
  <c r="W16" i="16"/>
  <c r="N16" i="16"/>
  <c r="K16" i="16"/>
  <c r="N35" i="16"/>
  <c r="K35" i="16"/>
  <c r="K55" i="16"/>
  <c r="N55" i="16"/>
  <c r="N75" i="16"/>
  <c r="K75" i="16"/>
  <c r="N68" i="16"/>
  <c r="K68" i="16"/>
  <c r="N48" i="16"/>
  <c r="K48" i="16"/>
  <c r="N28" i="16"/>
  <c r="K28" i="16"/>
  <c r="Z9" i="16"/>
  <c r="W9" i="16"/>
  <c r="N9" i="16"/>
  <c r="K9" i="16"/>
  <c r="Z75" i="14"/>
  <c r="W75" i="14"/>
  <c r="Z55" i="14"/>
  <c r="W55" i="14"/>
  <c r="Z35" i="14"/>
  <c r="W35" i="14"/>
  <c r="Z16" i="14"/>
  <c r="W16" i="14"/>
  <c r="Z68" i="14"/>
  <c r="W68" i="14"/>
  <c r="Z48" i="14"/>
  <c r="W48" i="14"/>
  <c r="Z28" i="14"/>
  <c r="W28" i="14"/>
  <c r="Z9" i="14"/>
  <c r="W9" i="14"/>
  <c r="R36" i="17" l="1"/>
  <c r="U36" i="17"/>
  <c r="R17" i="17"/>
  <c r="U17" i="17"/>
  <c r="N76" i="16"/>
  <c r="Z76" i="16"/>
  <c r="W76" i="16"/>
  <c r="W17" i="14"/>
  <c r="Z17" i="14"/>
  <c r="Z56" i="16"/>
  <c r="W56" i="16"/>
  <c r="Z76" i="14"/>
  <c r="W76" i="14"/>
  <c r="Z56" i="14"/>
  <c r="W56" i="14"/>
  <c r="U56" i="17"/>
  <c r="W36" i="14"/>
  <c r="Z36" i="14"/>
  <c r="R56" i="17"/>
  <c r="Z36" i="16"/>
  <c r="W36" i="16"/>
  <c r="Z17" i="16"/>
  <c r="W17" i="16"/>
  <c r="I56" i="17"/>
  <c r="F56" i="17"/>
  <c r="I36" i="17"/>
  <c r="F36" i="17"/>
  <c r="F17" i="17"/>
  <c r="I17" i="17"/>
  <c r="N56" i="16"/>
  <c r="K56" i="16"/>
  <c r="I76" i="17"/>
  <c r="K76" i="16"/>
  <c r="N17" i="16"/>
  <c r="K17" i="16"/>
  <c r="N36" i="16"/>
  <c r="K36" i="16"/>
  <c r="N68" i="14"/>
  <c r="K68" i="14"/>
  <c r="N75" i="14"/>
  <c r="K75" i="14"/>
  <c r="N55" i="14"/>
  <c r="K55" i="14"/>
  <c r="N35" i="14"/>
  <c r="N36" i="14" s="1"/>
  <c r="K35" i="14"/>
  <c r="N48" i="14"/>
  <c r="K48" i="14"/>
  <c r="N28" i="14"/>
  <c r="K28" i="14"/>
  <c r="N16" i="14"/>
  <c r="K16" i="14"/>
  <c r="N9" i="14"/>
  <c r="K9" i="14"/>
  <c r="U14" i="14"/>
  <c r="N56" i="14" l="1"/>
  <c r="K56" i="14"/>
  <c r="K76" i="14"/>
  <c r="N17" i="14"/>
  <c r="K17" i="14"/>
  <c r="K36" i="14"/>
  <c r="N76" i="14"/>
  <c r="I14" i="16"/>
  <c r="I14" i="14"/>
  <c r="L41" i="10"/>
  <c r="L42" i="10" s="1"/>
  <c r="L43" i="10" s="1"/>
  <c r="L44" i="10" s="1"/>
  <c r="L45" i="10" s="1"/>
  <c r="L46" i="10" s="1"/>
  <c r="L47" i="10" s="1"/>
  <c r="L48" i="10" s="1"/>
  <c r="L49" i="10" s="1"/>
  <c r="L25" i="10"/>
  <c r="L26" i="10" s="1"/>
  <c r="L27" i="10" s="1"/>
  <c r="L28" i="10" s="1"/>
  <c r="L29" i="10" s="1"/>
  <c r="L30" i="10" s="1"/>
  <c r="L31" i="10" s="1"/>
  <c r="L32" i="10" s="1"/>
  <c r="L33" i="10" s="1"/>
  <c r="L34" i="10" s="1"/>
  <c r="L35" i="10" s="1"/>
  <c r="L8" i="10"/>
  <c r="L9" i="10" s="1"/>
  <c r="L10" i="10" s="1"/>
  <c r="L11" i="10" s="1"/>
  <c r="L12" i="10" s="1"/>
  <c r="G14" i="3"/>
  <c r="F61" i="10"/>
  <c r="F59" i="10"/>
  <c r="F57" i="10"/>
  <c r="F55" i="10"/>
  <c r="F51" i="10"/>
  <c r="F49" i="10"/>
  <c r="F47" i="10"/>
  <c r="F23" i="10"/>
  <c r="F21" i="10"/>
  <c r="F19" i="10"/>
  <c r="F17" i="10"/>
  <c r="F15" i="10"/>
  <c r="F13" i="10"/>
  <c r="F11" i="10"/>
  <c r="F9" i="10"/>
  <c r="F13" i="2"/>
  <c r="E13" i="2"/>
  <c r="J70" i="1" l="1"/>
  <c r="L29" i="3"/>
  <c r="L30" i="3" s="1"/>
  <c r="L31" i="3" s="1"/>
  <c r="L32" i="3" s="1"/>
  <c r="L33" i="3" s="1"/>
  <c r="L34" i="3" s="1"/>
  <c r="L35" i="3" s="1"/>
  <c r="L36" i="3" s="1"/>
  <c r="L37" i="3" s="1"/>
  <c r="L38" i="3" s="1"/>
  <c r="E22" i="2"/>
  <c r="J86" i="1"/>
  <c r="E25" i="2" s="1"/>
  <c r="E19" i="2"/>
  <c r="E17" i="2"/>
  <c r="E26" i="2"/>
  <c r="E14" i="2"/>
  <c r="E8" i="2"/>
  <c r="J78" i="1"/>
  <c r="E10" i="2" s="1"/>
  <c r="J46" i="1"/>
  <c r="E15" i="2" s="1"/>
  <c r="J82" i="1"/>
  <c r="E18" i="2" s="1"/>
  <c r="J74" i="1"/>
  <c r="E21" i="2" s="1"/>
  <c r="J66" i="1"/>
  <c r="E23" i="2" s="1"/>
  <c r="J62" i="1"/>
  <c r="E20" i="2" s="1"/>
  <c r="J58" i="1"/>
  <c r="J50" i="1"/>
  <c r="J42" i="1"/>
  <c r="E6" i="2" s="1"/>
  <c r="J38" i="1"/>
  <c r="E7" i="2" s="1"/>
  <c r="J34" i="1"/>
  <c r="J30" i="1"/>
  <c r="E9" i="2" s="1"/>
  <c r="J26" i="1"/>
  <c r="E12" i="2" s="1"/>
  <c r="J22" i="1"/>
  <c r="J18" i="1"/>
  <c r="E16" i="2" s="1"/>
  <c r="J14" i="1"/>
  <c r="E24" i="2" s="1"/>
  <c r="J10" i="1"/>
  <c r="E11" i="2" s="1"/>
  <c r="J6" i="1"/>
  <c r="M10" i="13" l="1"/>
  <c r="N10" i="13"/>
  <c r="L16" i="10" l="1"/>
  <c r="L17" i="10" s="1"/>
  <c r="L18" i="10" s="1"/>
  <c r="L19" i="10" s="1"/>
  <c r="N6" i="13"/>
  <c r="N9" i="13"/>
  <c r="N8" i="13"/>
  <c r="N7" i="13"/>
  <c r="M6" i="13"/>
  <c r="M9" i="13"/>
  <c r="M8" i="13"/>
  <c r="M7" i="13"/>
  <c r="C7" i="13"/>
  <c r="D21" i="13" s="1"/>
  <c r="C8" i="13"/>
  <c r="C22" i="13" s="1"/>
  <c r="C9" i="13"/>
  <c r="D22" i="13" s="1"/>
  <c r="C6" i="13"/>
  <c r="C10" i="13"/>
  <c r="C18" i="13" s="1"/>
  <c r="H6" i="1"/>
  <c r="L11" i="3"/>
  <c r="L12" i="3" s="1"/>
  <c r="L13" i="3" s="1"/>
  <c r="L14" i="3" s="1"/>
  <c r="L15" i="3" s="1"/>
  <c r="L16" i="3" s="1"/>
  <c r="L17" i="3" s="1"/>
  <c r="L18" i="3" s="1"/>
  <c r="L19" i="3" s="1"/>
  <c r="L20" i="3" s="1"/>
  <c r="W89" i="3"/>
  <c r="W88" i="3" s="1"/>
  <c r="E22" i="13" l="1"/>
  <c r="D5" i="13"/>
  <c r="C19" i="13"/>
  <c r="E5" i="13"/>
  <c r="C15" i="13"/>
  <c r="D19" i="13"/>
  <c r="F5" i="13"/>
  <c r="C16" i="13"/>
  <c r="E19" i="13"/>
  <c r="G5" i="13"/>
  <c r="D15" i="13"/>
  <c r="C21" i="13"/>
  <c r="H5" i="13"/>
  <c r="E15" i="13"/>
  <c r="D16" i="13"/>
  <c r="D18" i="13"/>
  <c r="W87" i="3"/>
  <c r="W86" i="3" l="1"/>
  <c r="D25" i="2"/>
  <c r="C56" i="3"/>
  <c r="C10" i="3"/>
  <c r="C11" i="3"/>
  <c r="C46" i="3"/>
  <c r="C28" i="3"/>
  <c r="C52" i="3"/>
  <c r="C65" i="3"/>
  <c r="C54" i="3"/>
  <c r="C51" i="3"/>
  <c r="C84" i="3"/>
  <c r="C81" i="3"/>
  <c r="C82" i="3"/>
  <c r="C85" i="3"/>
  <c r="C26" i="3"/>
  <c r="C89" i="3"/>
  <c r="C55" i="3"/>
  <c r="C68" i="3"/>
  <c r="C49" i="3"/>
  <c r="C29" i="3"/>
  <c r="C73" i="3"/>
  <c r="C61" i="3"/>
  <c r="C62" i="3"/>
  <c r="C58" i="3"/>
  <c r="C72" i="3"/>
  <c r="C80" i="3"/>
  <c r="C75" i="3"/>
  <c r="C77" i="3"/>
  <c r="C76" i="3"/>
  <c r="C78" i="3"/>
  <c r="C74" i="3"/>
  <c r="C66" i="3"/>
  <c r="C71" i="3"/>
  <c r="C64" i="3"/>
  <c r="C22" i="3"/>
  <c r="C12" i="3"/>
  <c r="C21" i="3"/>
  <c r="C24" i="3"/>
  <c r="C20" i="3"/>
  <c r="C57" i="3"/>
  <c r="C23" i="3"/>
  <c r="C35" i="3"/>
  <c r="C44" i="3"/>
  <c r="C19" i="3"/>
  <c r="C16" i="3"/>
  <c r="C8" i="3"/>
  <c r="C15" i="3"/>
  <c r="C34" i="3"/>
  <c r="C13" i="3"/>
  <c r="C14" i="3"/>
  <c r="C6" i="3"/>
  <c r="C39" i="3"/>
  <c r="C25" i="3"/>
  <c r="C31" i="3"/>
  <c r="C50" i="3"/>
  <c r="C18" i="3"/>
  <c r="C60" i="3"/>
  <c r="C37" i="3"/>
  <c r="C32" i="3"/>
  <c r="C70" i="3"/>
  <c r="C59" i="3"/>
  <c r="C88" i="3"/>
  <c r="C9" i="3"/>
  <c r="C41" i="3"/>
  <c r="C30" i="3"/>
  <c r="C36" i="3"/>
  <c r="C40" i="3"/>
  <c r="C42" i="3"/>
  <c r="C17" i="3"/>
  <c r="C79" i="3"/>
  <c r="C86" i="3"/>
  <c r="C83" i="3"/>
  <c r="C87" i="3"/>
  <c r="C45" i="3"/>
  <c r="C38" i="3"/>
  <c r="C53" i="3"/>
  <c r="C43" i="3"/>
  <c r="C63" i="3"/>
  <c r="C69" i="3"/>
  <c r="C67" i="3"/>
  <c r="C48" i="3"/>
  <c r="C33" i="3"/>
  <c r="C47" i="3"/>
  <c r="C27" i="3"/>
  <c r="D18" i="2"/>
  <c r="D10" i="2"/>
  <c r="D21" i="2"/>
  <c r="D22" i="2"/>
  <c r="D23" i="2"/>
  <c r="D20" i="2"/>
  <c r="D17" i="2"/>
  <c r="D26" i="2"/>
  <c r="D13" i="2"/>
  <c r="D15" i="2"/>
  <c r="D6" i="2"/>
  <c r="D8" i="2"/>
  <c r="W85" i="3" l="1"/>
  <c r="J87" i="1"/>
  <c r="F25" i="2" s="1"/>
  <c r="J83" i="1"/>
  <c r="F18" i="2" s="1"/>
  <c r="J79" i="1"/>
  <c r="F10" i="2" s="1"/>
  <c r="J75" i="1"/>
  <c r="F21" i="2" s="1"/>
  <c r="J71" i="1"/>
  <c r="F22" i="2" s="1"/>
  <c r="J67" i="1"/>
  <c r="F23" i="2" s="1"/>
  <c r="J63" i="1"/>
  <c r="F20" i="2" s="1"/>
  <c r="J59" i="1"/>
  <c r="F17" i="2" s="1"/>
  <c r="F26" i="2"/>
  <c r="J51" i="1"/>
  <c r="J47" i="1"/>
  <c r="F15" i="2" s="1"/>
  <c r="J43" i="1"/>
  <c r="F6" i="2" s="1"/>
  <c r="J39" i="1"/>
  <c r="F7" i="2" s="1"/>
  <c r="J35" i="1"/>
  <c r="F14" i="2" s="1"/>
  <c r="J31" i="1"/>
  <c r="F9" i="2" s="1"/>
  <c r="J27" i="1"/>
  <c r="F12" i="2" s="1"/>
  <c r="J23" i="1"/>
  <c r="J19" i="1"/>
  <c r="F16" i="2" s="1"/>
  <c r="J15" i="1"/>
  <c r="F24" i="2" s="1"/>
  <c r="J11" i="1"/>
  <c r="F11" i="2" s="1"/>
  <c r="E74" i="3"/>
  <c r="F74" i="3"/>
  <c r="G74" i="3"/>
  <c r="E66" i="3"/>
  <c r="F66" i="3"/>
  <c r="G66" i="3"/>
  <c r="E71" i="3"/>
  <c r="F71" i="3"/>
  <c r="G71" i="3"/>
  <c r="E64" i="3"/>
  <c r="F64" i="3"/>
  <c r="G64" i="3"/>
  <c r="E56" i="3"/>
  <c r="F56" i="3"/>
  <c r="G56" i="3"/>
  <c r="E10" i="3"/>
  <c r="F10" i="3"/>
  <c r="G10" i="3"/>
  <c r="E11" i="3"/>
  <c r="F11" i="3"/>
  <c r="G11" i="3"/>
  <c r="E46" i="3"/>
  <c r="F46" i="3"/>
  <c r="G46" i="3"/>
  <c r="E28" i="3"/>
  <c r="F28" i="3"/>
  <c r="G28" i="3"/>
  <c r="E52" i="3"/>
  <c r="F52" i="3"/>
  <c r="G52" i="3"/>
  <c r="E65" i="3"/>
  <c r="F65" i="3"/>
  <c r="G65" i="3"/>
  <c r="E54" i="3"/>
  <c r="F54" i="3"/>
  <c r="G54" i="3"/>
  <c r="E51" i="3"/>
  <c r="F51" i="3"/>
  <c r="G51" i="3"/>
  <c r="E84" i="3"/>
  <c r="F84" i="3"/>
  <c r="G84" i="3"/>
  <c r="E81" i="3"/>
  <c r="F81" i="3"/>
  <c r="G81" i="3"/>
  <c r="E82" i="3"/>
  <c r="F82" i="3"/>
  <c r="G82" i="3"/>
  <c r="E85" i="3"/>
  <c r="F85" i="3"/>
  <c r="G85" i="3"/>
  <c r="E26" i="3"/>
  <c r="F26" i="3"/>
  <c r="G26" i="3"/>
  <c r="E9" i="3"/>
  <c r="F9" i="3"/>
  <c r="G9" i="3"/>
  <c r="E41" i="3"/>
  <c r="F41" i="3"/>
  <c r="G41" i="3"/>
  <c r="E30" i="3"/>
  <c r="F30" i="3"/>
  <c r="G30" i="3"/>
  <c r="E36" i="3"/>
  <c r="F36" i="3"/>
  <c r="G36" i="3"/>
  <c r="E40" i="3"/>
  <c r="F40" i="3"/>
  <c r="G40" i="3"/>
  <c r="E42" i="3"/>
  <c r="F42" i="3"/>
  <c r="G42" i="3"/>
  <c r="E17" i="3"/>
  <c r="F17" i="3"/>
  <c r="G17" i="3"/>
  <c r="E79" i="3"/>
  <c r="F79" i="3"/>
  <c r="G79" i="3"/>
  <c r="E86" i="3"/>
  <c r="F86" i="3"/>
  <c r="G86" i="3"/>
  <c r="E83" i="3"/>
  <c r="F83" i="3"/>
  <c r="G83" i="3"/>
  <c r="E87" i="3"/>
  <c r="F87" i="3"/>
  <c r="G87" i="3"/>
  <c r="E45" i="3"/>
  <c r="F45" i="3"/>
  <c r="G45" i="3"/>
  <c r="E38" i="3"/>
  <c r="F38" i="3"/>
  <c r="G38" i="3"/>
  <c r="E53" i="3"/>
  <c r="F53" i="3"/>
  <c r="G53" i="3"/>
  <c r="F43" i="3"/>
  <c r="G43" i="3"/>
  <c r="E63" i="3"/>
  <c r="F63" i="3"/>
  <c r="G63" i="3"/>
  <c r="E69" i="3"/>
  <c r="F69" i="3"/>
  <c r="G69" i="3"/>
  <c r="E67" i="3"/>
  <c r="F67" i="3"/>
  <c r="G67" i="3"/>
  <c r="E48" i="3"/>
  <c r="F48" i="3"/>
  <c r="G48" i="3"/>
  <c r="E33" i="3"/>
  <c r="F33" i="3"/>
  <c r="G33" i="3"/>
  <c r="E47" i="3"/>
  <c r="F47" i="3"/>
  <c r="G47" i="3"/>
  <c r="E27" i="3"/>
  <c r="F27" i="3"/>
  <c r="G27" i="3"/>
  <c r="E22" i="3"/>
  <c r="F22" i="3"/>
  <c r="G22" i="3"/>
  <c r="E12" i="3"/>
  <c r="F12" i="3"/>
  <c r="G12" i="3"/>
  <c r="E21" i="3"/>
  <c r="F21" i="3"/>
  <c r="G21" i="3"/>
  <c r="E24" i="3"/>
  <c r="F24" i="3"/>
  <c r="G24" i="3"/>
  <c r="E20" i="3"/>
  <c r="F20" i="3"/>
  <c r="G20" i="3"/>
  <c r="E57" i="3"/>
  <c r="F57" i="3"/>
  <c r="G57" i="3"/>
  <c r="E23" i="3"/>
  <c r="F23" i="3"/>
  <c r="G23" i="3"/>
  <c r="E35" i="3"/>
  <c r="F35" i="3"/>
  <c r="G35" i="3"/>
  <c r="E44" i="3"/>
  <c r="F44" i="3"/>
  <c r="G44" i="3"/>
  <c r="E19" i="3"/>
  <c r="F19" i="3"/>
  <c r="G19" i="3"/>
  <c r="E16" i="3"/>
  <c r="F16" i="3"/>
  <c r="G16" i="3"/>
  <c r="E8" i="3"/>
  <c r="F8" i="3"/>
  <c r="G8" i="3"/>
  <c r="E15" i="3"/>
  <c r="F15" i="3"/>
  <c r="G15" i="3"/>
  <c r="E34" i="3"/>
  <c r="F34" i="3"/>
  <c r="G34" i="3"/>
  <c r="E13" i="3"/>
  <c r="F13" i="3"/>
  <c r="G13" i="3"/>
  <c r="E14" i="3"/>
  <c r="F14" i="3"/>
  <c r="E6" i="3"/>
  <c r="F6" i="3"/>
  <c r="G6" i="3"/>
  <c r="E39" i="3"/>
  <c r="F39" i="3"/>
  <c r="G39" i="3"/>
  <c r="E25" i="3"/>
  <c r="F25" i="3"/>
  <c r="G25" i="3"/>
  <c r="E31" i="3"/>
  <c r="F31" i="3"/>
  <c r="G31" i="3"/>
  <c r="E50" i="3"/>
  <c r="F50" i="3"/>
  <c r="G50" i="3"/>
  <c r="E18" i="3"/>
  <c r="F18" i="3"/>
  <c r="G18" i="3"/>
  <c r="E60" i="3"/>
  <c r="F60" i="3"/>
  <c r="G60" i="3"/>
  <c r="E37" i="3"/>
  <c r="F37" i="3"/>
  <c r="G37" i="3"/>
  <c r="E32" i="3"/>
  <c r="F32" i="3"/>
  <c r="G32" i="3"/>
  <c r="E70" i="3"/>
  <c r="F70" i="3"/>
  <c r="G70" i="3"/>
  <c r="E59" i="3"/>
  <c r="F59" i="3"/>
  <c r="G59" i="3"/>
  <c r="E88" i="3"/>
  <c r="F88" i="3"/>
  <c r="E89" i="3"/>
  <c r="F89" i="3"/>
  <c r="E55" i="3"/>
  <c r="F55" i="3"/>
  <c r="G55" i="3"/>
  <c r="E68" i="3"/>
  <c r="F68" i="3"/>
  <c r="G68" i="3"/>
  <c r="E49" i="3"/>
  <c r="F49" i="3"/>
  <c r="G49" i="3"/>
  <c r="E29" i="3"/>
  <c r="F29" i="3"/>
  <c r="G29" i="3"/>
  <c r="E73" i="3"/>
  <c r="F73" i="3"/>
  <c r="G73" i="3"/>
  <c r="E61" i="3"/>
  <c r="F61" i="3"/>
  <c r="G61" i="3"/>
  <c r="E62" i="3"/>
  <c r="F62" i="3"/>
  <c r="G62" i="3"/>
  <c r="E58" i="3"/>
  <c r="F58" i="3"/>
  <c r="G58" i="3"/>
  <c r="E72" i="3"/>
  <c r="F72" i="3"/>
  <c r="G72" i="3"/>
  <c r="E80" i="3"/>
  <c r="F80" i="3"/>
  <c r="G80" i="3"/>
  <c r="E75" i="3"/>
  <c r="F75" i="3"/>
  <c r="G75" i="3"/>
  <c r="E77" i="3"/>
  <c r="F77" i="3"/>
  <c r="G77" i="3"/>
  <c r="E76" i="3"/>
  <c r="F76" i="3"/>
  <c r="G76" i="3"/>
  <c r="E78" i="3"/>
  <c r="F78" i="3"/>
  <c r="G78" i="3"/>
  <c r="G7" i="3"/>
  <c r="F7" i="3"/>
  <c r="E7" i="3"/>
  <c r="D9" i="3"/>
  <c r="D41" i="3"/>
  <c r="D30" i="3"/>
  <c r="D36" i="3"/>
  <c r="D40" i="3"/>
  <c r="D42" i="3"/>
  <c r="D17" i="3"/>
  <c r="D79" i="3"/>
  <c r="D86" i="3"/>
  <c r="D83" i="3"/>
  <c r="D87" i="3"/>
  <c r="D45" i="3"/>
  <c r="D38" i="3"/>
  <c r="D53" i="3"/>
  <c r="D43" i="3"/>
  <c r="D63" i="3"/>
  <c r="D69" i="3"/>
  <c r="D67" i="3"/>
  <c r="D48" i="3"/>
  <c r="D33" i="3"/>
  <c r="D47" i="3"/>
  <c r="D27" i="3"/>
  <c r="D22" i="3"/>
  <c r="D12" i="3"/>
  <c r="D21" i="3"/>
  <c r="D24" i="3"/>
  <c r="D20" i="3"/>
  <c r="D57" i="3"/>
  <c r="D23" i="3"/>
  <c r="D35" i="3"/>
  <c r="D44" i="3"/>
  <c r="D19" i="3"/>
  <c r="D16" i="3"/>
  <c r="D8" i="3"/>
  <c r="D15" i="3"/>
  <c r="D34" i="3"/>
  <c r="D13" i="3"/>
  <c r="D14" i="3"/>
  <c r="D6" i="3"/>
  <c r="D39" i="3"/>
  <c r="D25" i="3"/>
  <c r="D31" i="3"/>
  <c r="D50" i="3"/>
  <c r="D18" i="3"/>
  <c r="D60" i="3"/>
  <c r="D37" i="3"/>
  <c r="D32" i="3"/>
  <c r="D70" i="3"/>
  <c r="D59" i="3"/>
  <c r="D88" i="3"/>
  <c r="D89" i="3"/>
  <c r="D55" i="3"/>
  <c r="D68" i="3"/>
  <c r="D49" i="3"/>
  <c r="D29" i="3"/>
  <c r="D73" i="3"/>
  <c r="D61" i="3"/>
  <c r="D62" i="3"/>
  <c r="D58" i="3"/>
  <c r="D72" i="3"/>
  <c r="D80" i="3"/>
  <c r="D75" i="3"/>
  <c r="D77" i="3"/>
  <c r="D76" i="3"/>
  <c r="D78" i="3"/>
  <c r="D74" i="3"/>
  <c r="D66" i="3"/>
  <c r="D71" i="3"/>
  <c r="D64" i="3"/>
  <c r="D56" i="3"/>
  <c r="D10" i="3"/>
  <c r="D11" i="3"/>
  <c r="D46" i="3"/>
  <c r="D28" i="3"/>
  <c r="D52" i="3"/>
  <c r="D65" i="3"/>
  <c r="D54" i="3"/>
  <c r="D51" i="3"/>
  <c r="D84" i="3"/>
  <c r="D81" i="3"/>
  <c r="D82" i="3"/>
  <c r="D85" i="3"/>
  <c r="D26" i="3"/>
  <c r="D7" i="3"/>
  <c r="C7" i="3"/>
  <c r="D11" i="2"/>
  <c r="D24" i="2"/>
  <c r="D16" i="2"/>
  <c r="D19" i="2"/>
  <c r="D12" i="2"/>
  <c r="D9" i="2"/>
  <c r="D14" i="2"/>
  <c r="D7" i="2"/>
  <c r="H90" i="1"/>
  <c r="H26" i="3" s="1"/>
  <c r="J7" i="1"/>
  <c r="F8" i="2" s="1"/>
  <c r="H7" i="3"/>
  <c r="B7" i="1"/>
  <c r="H7" i="1"/>
  <c r="H9" i="3" s="1"/>
  <c r="H8" i="1"/>
  <c r="H41" i="3" s="1"/>
  <c r="H9" i="1"/>
  <c r="H30" i="3" s="1"/>
  <c r="H10" i="1"/>
  <c r="H36" i="3" s="1"/>
  <c r="H11" i="1"/>
  <c r="H40" i="3" s="1"/>
  <c r="H12" i="1"/>
  <c r="H42" i="3" s="1"/>
  <c r="H13" i="1"/>
  <c r="H17" i="3" s="1"/>
  <c r="H14" i="1"/>
  <c r="H79" i="3" s="1"/>
  <c r="H15" i="1"/>
  <c r="H86" i="3" s="1"/>
  <c r="H16" i="1"/>
  <c r="H83" i="3" s="1"/>
  <c r="H17" i="1"/>
  <c r="H87" i="3" s="1"/>
  <c r="H18" i="1"/>
  <c r="H45" i="3" s="1"/>
  <c r="H19" i="1"/>
  <c r="H38" i="3" s="1"/>
  <c r="H20" i="1"/>
  <c r="H53" i="3" s="1"/>
  <c r="H21" i="1"/>
  <c r="H43" i="3" s="1"/>
  <c r="H22" i="1"/>
  <c r="H63" i="3" s="1"/>
  <c r="H23" i="1"/>
  <c r="H69" i="3" s="1"/>
  <c r="H24" i="1"/>
  <c r="H67" i="3" s="1"/>
  <c r="H25" i="1"/>
  <c r="H48" i="3" s="1"/>
  <c r="H26" i="1"/>
  <c r="H33" i="3" s="1"/>
  <c r="H27" i="1"/>
  <c r="H47" i="3" s="1"/>
  <c r="H28" i="1"/>
  <c r="H27" i="3" s="1"/>
  <c r="H29" i="1"/>
  <c r="H22" i="3" s="1"/>
  <c r="H30" i="1"/>
  <c r="H12" i="3" s="1"/>
  <c r="H31" i="1"/>
  <c r="H21" i="3" s="1"/>
  <c r="H32" i="1"/>
  <c r="H24" i="3" s="1"/>
  <c r="H33" i="1"/>
  <c r="H20" i="3" s="1"/>
  <c r="H34" i="1"/>
  <c r="H57" i="3" s="1"/>
  <c r="H35" i="1"/>
  <c r="H23" i="3" s="1"/>
  <c r="H36" i="1"/>
  <c r="H35" i="3" s="1"/>
  <c r="H37" i="1"/>
  <c r="H44" i="3" s="1"/>
  <c r="H38" i="1"/>
  <c r="H19" i="3" s="1"/>
  <c r="H39" i="1"/>
  <c r="H16" i="3" s="1"/>
  <c r="H40" i="1"/>
  <c r="H8" i="3" s="1"/>
  <c r="H41" i="1"/>
  <c r="H15" i="3" s="1"/>
  <c r="H42" i="1"/>
  <c r="H34" i="3" s="1"/>
  <c r="H43" i="1"/>
  <c r="H13" i="3" s="1"/>
  <c r="H44" i="1"/>
  <c r="H14" i="3" s="1"/>
  <c r="H45" i="1"/>
  <c r="H6" i="3" s="1"/>
  <c r="H46" i="1"/>
  <c r="H39" i="3" s="1"/>
  <c r="H47" i="1"/>
  <c r="H25" i="3" s="1"/>
  <c r="H48" i="1"/>
  <c r="H31" i="3" s="1"/>
  <c r="H49" i="1"/>
  <c r="H50" i="3" s="1"/>
  <c r="H50" i="1"/>
  <c r="H18" i="3" s="1"/>
  <c r="H51" i="1"/>
  <c r="H60" i="3" s="1"/>
  <c r="H52" i="1"/>
  <c r="H37" i="3" s="1"/>
  <c r="H53" i="1"/>
  <c r="H32" i="3" s="1"/>
  <c r="H54" i="1"/>
  <c r="H70" i="3" s="1"/>
  <c r="H55" i="1"/>
  <c r="H59" i="3" s="1"/>
  <c r="H56" i="1"/>
  <c r="H57" i="1"/>
  <c r="H58" i="1"/>
  <c r="H55" i="3" s="1"/>
  <c r="H59" i="1"/>
  <c r="H68" i="3" s="1"/>
  <c r="H60" i="1"/>
  <c r="H49" i="3" s="1"/>
  <c r="H61" i="1"/>
  <c r="H29" i="3" s="1"/>
  <c r="H62" i="1"/>
  <c r="H73" i="3" s="1"/>
  <c r="H63" i="1"/>
  <c r="H61" i="3" s="1"/>
  <c r="H64" i="1"/>
  <c r="H62" i="3" s="1"/>
  <c r="H65" i="1"/>
  <c r="H58" i="3" s="1"/>
  <c r="H66" i="1"/>
  <c r="H72" i="3" s="1"/>
  <c r="H67" i="1"/>
  <c r="H80" i="3" s="1"/>
  <c r="H68" i="1"/>
  <c r="H75" i="3" s="1"/>
  <c r="H69" i="1"/>
  <c r="H77" i="3" s="1"/>
  <c r="H70" i="1"/>
  <c r="H76" i="3" s="1"/>
  <c r="H71" i="1"/>
  <c r="H72" i="1"/>
  <c r="H78" i="3" s="1"/>
  <c r="H73" i="1"/>
  <c r="H74" i="3" s="1"/>
  <c r="H74" i="1"/>
  <c r="H66" i="3" s="1"/>
  <c r="H75" i="1"/>
  <c r="H71" i="3" s="1"/>
  <c r="H76" i="1"/>
  <c r="H64" i="3" s="1"/>
  <c r="H77" i="1"/>
  <c r="H56" i="3" s="1"/>
  <c r="H78" i="1"/>
  <c r="H10" i="3" s="1"/>
  <c r="H79" i="1"/>
  <c r="H11" i="3" s="1"/>
  <c r="H80" i="1"/>
  <c r="H46" i="3" s="1"/>
  <c r="H81" i="1"/>
  <c r="H28" i="3" s="1"/>
  <c r="H82" i="1"/>
  <c r="H52" i="3" s="1"/>
  <c r="H83" i="1"/>
  <c r="H65" i="3" s="1"/>
  <c r="H84" i="1"/>
  <c r="H54" i="3" s="1"/>
  <c r="H85" i="1"/>
  <c r="H51" i="3" s="1"/>
  <c r="H86" i="1"/>
  <c r="H84" i="3" s="1"/>
  <c r="H87" i="1"/>
  <c r="H81" i="3" s="1"/>
  <c r="H88" i="1"/>
  <c r="H82" i="3" s="1"/>
  <c r="H89" i="1"/>
  <c r="H85" i="3" s="1"/>
  <c r="B8" i="1" l="1"/>
  <c r="F19" i="2"/>
  <c r="J24" i="1"/>
  <c r="W84" i="3"/>
  <c r="J60" i="1"/>
  <c r="J72" i="1"/>
  <c r="J8" i="1"/>
  <c r="J16" i="1"/>
  <c r="G12" i="2"/>
  <c r="G9" i="2"/>
  <c r="J40" i="1"/>
  <c r="J44" i="1"/>
  <c r="J48" i="1"/>
  <c r="G15" i="2"/>
  <c r="J52" i="1"/>
  <c r="G13" i="2"/>
  <c r="J68" i="1"/>
  <c r="G20" i="2"/>
  <c r="G23" i="2"/>
  <c r="G22" i="2"/>
  <c r="G21" i="2"/>
  <c r="G10" i="2"/>
  <c r="J88" i="1"/>
  <c r="G25" i="2" s="1"/>
  <c r="J84" i="1"/>
  <c r="J80" i="1"/>
  <c r="J76" i="1"/>
  <c r="J64" i="1"/>
  <c r="G6" i="2"/>
  <c r="G7" i="2"/>
  <c r="J36" i="1"/>
  <c r="J28" i="1"/>
  <c r="G19" i="2"/>
  <c r="G24" i="2"/>
  <c r="J12" i="1"/>
  <c r="G8" i="2"/>
  <c r="G14" i="2"/>
  <c r="G18" i="2"/>
  <c r="G17" i="2"/>
  <c r="G16" i="2"/>
  <c r="J20" i="1"/>
  <c r="J32" i="1"/>
  <c r="G11" i="2"/>
  <c r="B9" i="1" l="1"/>
  <c r="W83" i="3"/>
  <c r="B10" i="1" l="1"/>
  <c r="W82" i="3"/>
  <c r="B11" i="1" l="1"/>
  <c r="W81" i="3"/>
  <c r="B12" i="1" l="1"/>
  <c r="W80" i="3"/>
  <c r="B13" i="1" l="1"/>
  <c r="W79" i="3"/>
  <c r="B14" i="1" l="1"/>
  <c r="W78" i="3"/>
  <c r="B15" i="1" l="1"/>
  <c r="W77" i="3"/>
  <c r="B16" i="1" l="1"/>
  <c r="W76" i="3"/>
  <c r="B17" i="1" l="1"/>
  <c r="W75" i="3"/>
  <c r="B18" i="1" l="1"/>
  <c r="W74" i="3"/>
  <c r="B19" i="1" l="1"/>
  <c r="W73" i="3"/>
  <c r="B20" i="1" l="1"/>
  <c r="W72" i="3"/>
  <c r="B21" i="1" l="1"/>
  <c r="W71" i="3"/>
  <c r="B22" i="1" l="1"/>
  <c r="W70" i="3"/>
  <c r="B23" i="1" l="1"/>
  <c r="W69" i="3"/>
  <c r="B24" i="1" l="1"/>
  <c r="W68" i="3"/>
  <c r="B25" i="1" l="1"/>
  <c r="W67" i="3"/>
  <c r="B26" i="1" l="1"/>
  <c r="W66" i="3"/>
  <c r="B27" i="1" l="1"/>
  <c r="W65" i="3"/>
  <c r="B28" i="1" l="1"/>
  <c r="W64" i="3"/>
  <c r="B29" i="1" l="1"/>
  <c r="W63" i="3"/>
  <c r="B30" i="1" l="1"/>
  <c r="W62" i="3"/>
  <c r="B31" i="1" l="1"/>
  <c r="W61" i="3"/>
  <c r="B32" i="1" l="1"/>
  <c r="W60" i="3"/>
  <c r="B33" i="1" l="1"/>
  <c r="W59" i="3"/>
  <c r="B34" i="1" l="1"/>
  <c r="W58" i="3"/>
  <c r="B35" i="1" l="1"/>
  <c r="W57" i="3"/>
  <c r="B36" i="1" l="1"/>
  <c r="W56" i="3"/>
  <c r="B37" i="1" l="1"/>
  <c r="W55" i="3"/>
  <c r="B38" i="1" l="1"/>
  <c r="W54" i="3"/>
  <c r="B39" i="1" l="1"/>
  <c r="W53" i="3"/>
  <c r="B40" i="1" l="1"/>
  <c r="W52" i="3"/>
  <c r="B41" i="1" l="1"/>
  <c r="W51" i="3"/>
  <c r="B42" i="1" l="1"/>
  <c r="W50" i="3"/>
  <c r="B43" i="1" l="1"/>
  <c r="W49" i="3"/>
  <c r="B44" i="1" l="1"/>
  <c r="W48" i="3"/>
  <c r="B45" i="1" l="1"/>
  <c r="W47" i="3"/>
  <c r="W46" i="3" s="1"/>
  <c r="W45" i="3" s="1"/>
  <c r="W44" i="3" s="1"/>
  <c r="W43" i="3" s="1"/>
  <c r="W42" i="3" s="1"/>
  <c r="W41" i="3" s="1"/>
  <c r="W40" i="3" s="1"/>
  <c r="W39" i="3" s="1"/>
  <c r="W38" i="3" s="1"/>
  <c r="W37" i="3" s="1"/>
  <c r="W36" i="3" s="1"/>
  <c r="W35" i="3" s="1"/>
  <c r="W34" i="3" s="1"/>
  <c r="W33" i="3" s="1"/>
  <c r="W32" i="3" s="1"/>
  <c r="W31" i="3" s="1"/>
  <c r="W30" i="3" s="1"/>
  <c r="W29" i="3" s="1"/>
  <c r="B46" i="1" l="1"/>
  <c r="W28" i="3"/>
  <c r="W27" i="3" s="1"/>
  <c r="W26" i="3" s="1"/>
  <c r="W25" i="3" s="1"/>
  <c r="W24" i="3" s="1"/>
  <c r="W23" i="3" s="1"/>
  <c r="W22" i="3" s="1"/>
  <c r="W21" i="3" s="1"/>
  <c r="W20" i="3" s="1"/>
  <c r="W19" i="3" s="1"/>
  <c r="W18" i="3" s="1"/>
  <c r="W17" i="3" s="1"/>
  <c r="W16" i="3" s="1"/>
  <c r="W15" i="3" s="1"/>
  <c r="B47" i="1" l="1"/>
  <c r="W14" i="3"/>
  <c r="W13" i="3" l="1"/>
  <c r="W12" i="3" s="1"/>
  <c r="W11" i="3" s="1"/>
  <c r="W10" i="3" s="1"/>
  <c r="W9" i="3" s="1"/>
  <c r="W8" i="3" s="1"/>
  <c r="W7" i="3" s="1"/>
  <c r="B48" i="1"/>
  <c r="W6" i="3"/>
  <c r="B49" i="1" l="1"/>
  <c r="B50" i="1" l="1"/>
  <c r="B51" i="1" l="1"/>
  <c r="B52" i="1" l="1"/>
  <c r="B53" i="1" l="1"/>
  <c r="B54" i="1" l="1"/>
  <c r="B55" i="1" l="1"/>
  <c r="B56" i="1" l="1"/>
  <c r="B57" i="1" l="1"/>
  <c r="B58" i="1" l="1"/>
  <c r="B59" i="1" l="1"/>
  <c r="B60" i="1" l="1"/>
  <c r="B61" i="1" l="1"/>
  <c r="B62" i="1" l="1"/>
  <c r="B63" i="1" l="1"/>
  <c r="B64" i="1" l="1"/>
  <c r="B65" i="1" l="1"/>
  <c r="B66" i="1" l="1"/>
  <c r="B67" i="1" l="1"/>
  <c r="B68" i="1" l="1"/>
  <c r="B69" i="1" l="1"/>
  <c r="B70" i="1" l="1"/>
  <c r="B71" i="1" l="1"/>
  <c r="B72" i="1" s="1"/>
  <c r="B73" i="1" l="1"/>
  <c r="B74" i="1" l="1"/>
  <c r="B75" i="1" l="1"/>
  <c r="B76" i="1" l="1"/>
  <c r="B77" i="1" l="1"/>
  <c r="B78" i="1" l="1"/>
  <c r="B79" i="1" l="1"/>
  <c r="B80" i="1" l="1"/>
  <c r="B81" i="1" l="1"/>
  <c r="B82" i="1" l="1"/>
  <c r="B83" i="1" l="1"/>
  <c r="B84" i="1" l="1"/>
  <c r="B85" i="1" l="1"/>
  <c r="B86" i="1" l="1"/>
  <c r="B87" i="1" l="1"/>
  <c r="B88" i="1" l="1"/>
  <c r="B89" i="1" l="1"/>
  <c r="B90" i="1" l="1"/>
  <c r="B6" i="2" l="1"/>
  <c r="B7" i="2"/>
  <c r="B8" i="2"/>
  <c r="B9" i="2"/>
  <c r="B10" i="2"/>
  <c r="B11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6" i="3"/>
  <c r="B7" i="3" s="1"/>
  <c r="B8" i="3" s="1"/>
  <c r="B9" i="3" l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M11" i="3"/>
  <c r="P30" i="3"/>
  <c r="O36" i="3"/>
  <c r="P20" i="3"/>
  <c r="N17" i="3"/>
  <c r="O12" i="3"/>
  <c r="T31" i="3"/>
  <c r="M13" i="3"/>
  <c r="R18" i="3"/>
  <c r="O15" i="3"/>
  <c r="P28" i="3"/>
  <c r="R36" i="3"/>
  <c r="Q31" i="3"/>
  <c r="N13" i="3"/>
  <c r="S35" i="3"/>
  <c r="N28" i="3"/>
  <c r="P33" i="3"/>
  <c r="Q36" i="3"/>
  <c r="T19" i="3"/>
  <c r="N37" i="3"/>
  <c r="P16" i="3"/>
  <c r="P13" i="3"/>
  <c r="Q33" i="3"/>
  <c r="S11" i="3"/>
  <c r="O11" i="3"/>
  <c r="M35" i="3"/>
  <c r="R14" i="3"/>
  <c r="N29" i="3"/>
  <c r="Q18" i="3"/>
  <c r="R30" i="3"/>
  <c r="N30" i="3"/>
  <c r="R31" i="3"/>
  <c r="O30" i="3"/>
  <c r="T37" i="3"/>
  <c r="Q28" i="3"/>
  <c r="T30" i="3"/>
  <c r="O29" i="3"/>
  <c r="M12" i="3"/>
  <c r="O17" i="3"/>
  <c r="N32" i="3"/>
  <c r="T20" i="3"/>
  <c r="O32" i="3"/>
  <c r="M15" i="3"/>
  <c r="R37" i="3"/>
  <c r="T32" i="3"/>
  <c r="Q16" i="3"/>
  <c r="M10" i="3"/>
  <c r="S13" i="3"/>
  <c r="T16" i="3"/>
  <c r="S32" i="3"/>
  <c r="T15" i="3"/>
  <c r="O18" i="3"/>
  <c r="P14" i="3"/>
  <c r="N12" i="3"/>
  <c r="P35" i="3"/>
  <c r="P29" i="3"/>
  <c r="R11" i="3"/>
  <c r="M29" i="3"/>
  <c r="O16" i="3"/>
  <c r="S14" i="3"/>
  <c r="R16" i="3"/>
  <c r="P18" i="3"/>
  <c r="N35" i="3"/>
  <c r="Q37" i="3"/>
  <c r="N15" i="3"/>
  <c r="S31" i="3"/>
  <c r="T12" i="3"/>
  <c r="O13" i="3"/>
  <c r="R35" i="3"/>
  <c r="Q35" i="3"/>
  <c r="Q34" i="3"/>
  <c r="O31" i="3"/>
  <c r="M33" i="3"/>
  <c r="S16" i="3"/>
  <c r="O20" i="3"/>
  <c r="N34" i="3"/>
  <c r="N20" i="3"/>
  <c r="M37" i="3"/>
  <c r="Q38" i="3"/>
  <c r="T38" i="3"/>
  <c r="P19" i="3"/>
  <c r="O19" i="3"/>
  <c r="R32" i="3"/>
  <c r="Q20" i="3"/>
  <c r="R19" i="3"/>
  <c r="R17" i="3"/>
  <c r="N10" i="3"/>
  <c r="Q30" i="3"/>
  <c r="M18" i="3"/>
  <c r="N14" i="3"/>
  <c r="M38" i="3"/>
  <c r="P34" i="3"/>
  <c r="Q29" i="3"/>
  <c r="R15" i="3"/>
  <c r="O28" i="3"/>
  <c r="T11" i="3"/>
  <c r="P37" i="3"/>
  <c r="S18" i="3"/>
  <c r="R38" i="3"/>
  <c r="N33" i="3"/>
  <c r="Q14" i="3"/>
  <c r="N16" i="3"/>
  <c r="N19" i="3"/>
  <c r="N36" i="3"/>
  <c r="P17" i="3"/>
  <c r="Q11" i="3"/>
  <c r="S15" i="3"/>
  <c r="M16" i="3"/>
  <c r="S20" i="3"/>
  <c r="R28" i="3"/>
  <c r="Q12" i="3"/>
  <c r="R20" i="3"/>
  <c r="S19" i="3"/>
  <c r="T13" i="3"/>
  <c r="S30" i="3"/>
  <c r="O34" i="3"/>
  <c r="O10" i="3"/>
  <c r="M17" i="3"/>
  <c r="O37" i="3"/>
  <c r="N31" i="3"/>
  <c r="O14" i="3"/>
  <c r="T18" i="3"/>
  <c r="R10" i="3"/>
  <c r="P38" i="3"/>
  <c r="M28" i="3"/>
  <c r="P31" i="3"/>
  <c r="T17" i="3"/>
  <c r="P36" i="3"/>
  <c r="T35" i="3"/>
  <c r="M30" i="3"/>
  <c r="S36" i="3" l="1"/>
  <c r="T34" i="3"/>
  <c r="P32" i="3"/>
  <c r="O35" i="3"/>
  <c r="T36" i="3"/>
  <c r="T33" i="3"/>
  <c r="M31" i="3"/>
  <c r="N38" i="3"/>
  <c r="N11" i="3"/>
  <c r="P12" i="3"/>
  <c r="R13" i="3"/>
  <c r="P15" i="3"/>
  <c r="M20" i="3"/>
  <c r="M36" i="3"/>
  <c r="O33" i="3"/>
  <c r="N18" i="3"/>
  <c r="Q32" i="3"/>
  <c r="S37" i="3"/>
  <c r="P11" i="3"/>
  <c r="R12" i="3"/>
  <c r="S38" i="3"/>
  <c r="S17" i="3"/>
  <c r="P10" i="3"/>
  <c r="R33" i="3"/>
  <c r="R29" i="3"/>
  <c r="Q10" i="3"/>
  <c r="S34" i="3"/>
  <c r="M19" i="3"/>
  <c r="M14" i="3"/>
  <c r="T14" i="3"/>
  <c r="S33" i="3"/>
  <c r="Q15" i="3"/>
  <c r="S12" i="3"/>
  <c r="Q17" i="3"/>
  <c r="R34" i="3"/>
  <c r="M34" i="3"/>
  <c r="O38" i="3"/>
  <c r="M32" i="3"/>
  <c r="Q13" i="3"/>
  <c r="Q19" i="3"/>
</calcChain>
</file>

<file path=xl/sharedStrings.xml><?xml version="1.0" encoding="utf-8"?>
<sst xmlns="http://schemas.openxmlformats.org/spreadsheetml/2006/main" count="2457" uniqueCount="483">
  <si>
    <t>Team</t>
  </si>
  <si>
    <t>HCP</t>
  </si>
  <si>
    <t>Day 1</t>
  </si>
  <si>
    <t>Day 2</t>
  </si>
  <si>
    <t>Ind Total</t>
  </si>
  <si>
    <t>Team Totals</t>
  </si>
  <si>
    <t>SCORE SUMMARY</t>
  </si>
  <si>
    <t>Total</t>
  </si>
  <si>
    <t>Team Total</t>
  </si>
  <si>
    <t>INDIVIDUAL SCORES</t>
  </si>
  <si>
    <t>Players</t>
  </si>
  <si>
    <t>TEAM SCORES</t>
  </si>
  <si>
    <t>NMU (A)</t>
  </si>
  <si>
    <t>NMU (B)</t>
  </si>
  <si>
    <t>J Smith</t>
  </si>
  <si>
    <t>P Zietsman</t>
  </si>
  <si>
    <t>A van der Merwe</t>
  </si>
  <si>
    <t>W van Aswegen</t>
  </si>
  <si>
    <t>T Naude</t>
  </si>
  <si>
    <t>G Larkan</t>
  </si>
  <si>
    <t>ULIM (A)</t>
  </si>
  <si>
    <t>S Monama</t>
  </si>
  <si>
    <t>M Manganyi</t>
  </si>
  <si>
    <t>N Lukhele</t>
  </si>
  <si>
    <t>UJ (A)</t>
  </si>
  <si>
    <t>UJ (B)</t>
  </si>
  <si>
    <t>W de Wet</t>
  </si>
  <si>
    <t>M Darsot</t>
  </si>
  <si>
    <t>A Esterhysen</t>
  </si>
  <si>
    <t>P Mulenga</t>
  </si>
  <si>
    <t>D Koekemoer</t>
  </si>
  <si>
    <t>D Koen</t>
  </si>
  <si>
    <t>CUT (A)</t>
  </si>
  <si>
    <t>K Aysen</t>
  </si>
  <si>
    <t>D Slingers</t>
  </si>
  <si>
    <t>D Fortune</t>
  </si>
  <si>
    <t>P Seekoei</t>
  </si>
  <si>
    <t>NWU (A)</t>
  </si>
  <si>
    <t>NWU (B)</t>
  </si>
  <si>
    <t>W Jacobs</t>
  </si>
  <si>
    <t>G Dreyer</t>
  </si>
  <si>
    <t>J Edwards</t>
  </si>
  <si>
    <t>S Allen</t>
  </si>
  <si>
    <t>S Boshoff</t>
  </si>
  <si>
    <t>C Pieterse</t>
  </si>
  <si>
    <t>AJ Meyer</t>
  </si>
  <si>
    <t>UP (A)</t>
  </si>
  <si>
    <t>UP (B)</t>
  </si>
  <si>
    <t>E Spangenberg</t>
  </si>
  <si>
    <t>C Ferreira</t>
  </si>
  <si>
    <t>K Mokoena</t>
  </si>
  <si>
    <t>F van der Walt</t>
  </si>
  <si>
    <t>G de Lange</t>
  </si>
  <si>
    <t>A Breen</t>
  </si>
  <si>
    <t>L Sheard</t>
  </si>
  <si>
    <t>G Gillson</t>
  </si>
  <si>
    <t>UCT (A)</t>
  </si>
  <si>
    <t>UCT (B)</t>
  </si>
  <si>
    <t>C Everts</t>
  </si>
  <si>
    <t>L Woods</t>
  </si>
  <si>
    <t>D Coperman</t>
  </si>
  <si>
    <t>N Petersen</t>
  </si>
  <si>
    <t>N Audley</t>
  </si>
  <si>
    <t>T Hamilton</t>
  </si>
  <si>
    <t>M Lees</t>
  </si>
  <si>
    <t>RU (A)</t>
  </si>
  <si>
    <t>R Scholtz</t>
  </si>
  <si>
    <t>C Heathfield</t>
  </si>
  <si>
    <t>R Magan</t>
  </si>
  <si>
    <t>US (A)</t>
  </si>
  <si>
    <t>J Vlok</t>
  </si>
  <si>
    <t>C Steenkamp</t>
  </si>
  <si>
    <t>S Steenkamp</t>
  </si>
  <si>
    <t>W Human</t>
  </si>
  <si>
    <t>US (B)</t>
  </si>
  <si>
    <t>JJ Rossouw</t>
  </si>
  <si>
    <t>J Slabbert</t>
  </si>
  <si>
    <t>P Basson</t>
  </si>
  <si>
    <t>H Viljoen</t>
  </si>
  <si>
    <t>SOL (A)</t>
  </si>
  <si>
    <t>SOL (B)</t>
  </si>
  <si>
    <t>M Moletsane</t>
  </si>
  <si>
    <t>M Olyn</t>
  </si>
  <si>
    <t>T Koloti</t>
  </si>
  <si>
    <t>N Ngidi</t>
  </si>
  <si>
    <t>P Sekamegeng</t>
  </si>
  <si>
    <t>T Thupaenang</t>
  </si>
  <si>
    <t>TUT (A)</t>
  </si>
  <si>
    <t>S Faurie</t>
  </si>
  <si>
    <t>JH van Tonder</t>
  </si>
  <si>
    <t>VC (A)</t>
  </si>
  <si>
    <t>VC (B)</t>
  </si>
  <si>
    <t>UZUL (A)</t>
  </si>
  <si>
    <t>USSA GOLF TOURNAMENT 2019</t>
  </si>
  <si>
    <t>10th Tee</t>
  </si>
  <si>
    <t>1st Tee</t>
  </si>
  <si>
    <t>CUT (Reserve)</t>
  </si>
  <si>
    <t>J Broomhead</t>
  </si>
  <si>
    <t>Jonathan Broomhead</t>
  </si>
  <si>
    <t>B Thornton</t>
  </si>
  <si>
    <t>A Krebs</t>
  </si>
  <si>
    <t>A Koutroukides</t>
  </si>
  <si>
    <t>S Moss</t>
  </si>
  <si>
    <t>C Fanaroff</t>
  </si>
  <si>
    <t>T Tyrrel</t>
  </si>
  <si>
    <t>S Sibongiseni</t>
  </si>
  <si>
    <t>Z Siswe</t>
  </si>
  <si>
    <t>M Mfezeko</t>
  </si>
  <si>
    <t>T-off Tuesday</t>
  </si>
  <si>
    <t>ULIM</t>
  </si>
  <si>
    <t>D Matthews</t>
  </si>
  <si>
    <t>DAY 2</t>
  </si>
  <si>
    <t>P</t>
  </si>
  <si>
    <t>W</t>
  </si>
  <si>
    <t>D</t>
  </si>
  <si>
    <t>L</t>
  </si>
  <si>
    <t>PTS</t>
  </si>
  <si>
    <t>GMS</t>
  </si>
  <si>
    <t>Tee</t>
    <phoneticPr fontId="0" type="noConversion"/>
  </si>
  <si>
    <t>Time</t>
    <phoneticPr fontId="0" type="noConversion"/>
  </si>
  <si>
    <t>Name</t>
    <phoneticPr fontId="0" type="noConversion"/>
  </si>
  <si>
    <t>Pts</t>
    <phoneticPr fontId="0" type="noConversion"/>
  </si>
  <si>
    <t xml:space="preserve">Name </t>
    <phoneticPr fontId="0" type="noConversion"/>
  </si>
  <si>
    <t xml:space="preserve">Pts </t>
    <phoneticPr fontId="0" type="noConversion"/>
  </si>
  <si>
    <t>Result</t>
    <phoneticPr fontId="0" type="noConversion"/>
  </si>
  <si>
    <t>Overall Match Result</t>
    <phoneticPr fontId="0" type="noConversion"/>
  </si>
  <si>
    <t>Signature</t>
  </si>
  <si>
    <t>SCHEDULE OF PLAY</t>
  </si>
  <si>
    <t>Results</t>
  </si>
  <si>
    <t>DATE:</t>
  </si>
  <si>
    <t>UNI NAME:</t>
  </si>
  <si>
    <t>VS</t>
  </si>
  <si>
    <t>SINGLES</t>
  </si>
  <si>
    <t>FOURSOMES</t>
  </si>
  <si>
    <t>DAY 1</t>
  </si>
  <si>
    <t>DAY 3</t>
  </si>
  <si>
    <t>A DIVISION</t>
  </si>
  <si>
    <t>B DIVISION</t>
  </si>
  <si>
    <t>lookup</t>
  </si>
  <si>
    <t>37-40</t>
  </si>
  <si>
    <t>33-36</t>
  </si>
  <si>
    <t>29-32</t>
  </si>
  <si>
    <t>25-28</t>
  </si>
  <si>
    <t>21-24</t>
  </si>
  <si>
    <t>17-20</t>
  </si>
  <si>
    <t>13-16</t>
  </si>
  <si>
    <t>9-12</t>
  </si>
  <si>
    <t>5-8</t>
  </si>
  <si>
    <t>1-4</t>
  </si>
  <si>
    <t>44-46</t>
  </si>
  <si>
    <t>47-49</t>
  </si>
  <si>
    <t>50-53</t>
  </si>
  <si>
    <t>54-57</t>
  </si>
  <si>
    <t>58-61</t>
  </si>
  <si>
    <t>62-65</t>
  </si>
  <si>
    <t>66-69</t>
  </si>
  <si>
    <t>70-73</t>
  </si>
  <si>
    <t>74-77</t>
  </si>
  <si>
    <t>78-81</t>
  </si>
  <si>
    <t>82-85</t>
  </si>
  <si>
    <t>PLATE (5-6)</t>
  </si>
  <si>
    <t>A DIVISION (1-2)</t>
  </si>
  <si>
    <t>7-8 position</t>
  </si>
  <si>
    <t>A DIVISION (9-10)</t>
  </si>
  <si>
    <t>3-4 position</t>
  </si>
  <si>
    <t>11-12 position</t>
  </si>
  <si>
    <t>PLATE (13-14)</t>
  </si>
  <si>
    <t>15-16 position</t>
  </si>
  <si>
    <t>41-43</t>
  </si>
  <si>
    <t>MATCHPLAY SCHEDULE</t>
  </si>
  <si>
    <t>MATCHPLAY SUMMARY</t>
  </si>
  <si>
    <t>WEDNESDAY (SINGLES)</t>
  </si>
  <si>
    <t>Wednesday</t>
  </si>
  <si>
    <t>Thursday</t>
  </si>
  <si>
    <t>Friday</t>
  </si>
  <si>
    <t>C DIVISION MATCHPLAY</t>
  </si>
  <si>
    <t>LOG</t>
  </si>
  <si>
    <t>K de Beer</t>
  </si>
  <si>
    <t>M Matekga</t>
  </si>
  <si>
    <t>J Xaba</t>
  </si>
  <si>
    <t>K Lubbe</t>
  </si>
  <si>
    <t>J Sproul</t>
  </si>
  <si>
    <t>R Mabathe</t>
  </si>
  <si>
    <t>B Cele</t>
  </si>
  <si>
    <t>+4</t>
  </si>
  <si>
    <t>+1.4</t>
  </si>
  <si>
    <t>1.1</t>
  </si>
  <si>
    <t>+2</t>
  </si>
  <si>
    <t>+1,2</t>
  </si>
  <si>
    <t>+0,7</t>
  </si>
  <si>
    <t>+1,5</t>
  </si>
  <si>
    <t>+2,2</t>
  </si>
  <si>
    <t>+2,6</t>
  </si>
  <si>
    <t>+1,4</t>
  </si>
  <si>
    <t>+3,4</t>
  </si>
  <si>
    <t>+2,3</t>
  </si>
  <si>
    <t>+1,7</t>
  </si>
  <si>
    <t>+1,9</t>
  </si>
  <si>
    <t>+2,1</t>
  </si>
  <si>
    <t>+2,4</t>
  </si>
  <si>
    <t>+1,6</t>
  </si>
  <si>
    <t>+0,8</t>
  </si>
  <si>
    <t>+0,5</t>
  </si>
  <si>
    <t>+0,6</t>
  </si>
  <si>
    <t>+2,9</t>
  </si>
  <si>
    <t>N/A</t>
  </si>
  <si>
    <t>+1,8</t>
  </si>
  <si>
    <t>+1,1</t>
  </si>
  <si>
    <t>P de Wet</t>
  </si>
  <si>
    <t>D Bennett</t>
  </si>
  <si>
    <t>D de Vries</t>
  </si>
  <si>
    <t>S Streater</t>
  </si>
  <si>
    <t>DQ</t>
  </si>
  <si>
    <t>WEDNESDAY (FOURSOMES)</t>
  </si>
  <si>
    <t>NMU (A) 1</t>
  </si>
  <si>
    <t>NMU (A) P2</t>
  </si>
  <si>
    <t>NWU (A) P2</t>
  </si>
  <si>
    <t>VC (A) P2</t>
  </si>
  <si>
    <t>NWU (A) P1</t>
  </si>
  <si>
    <t>VC (A) P1</t>
  </si>
  <si>
    <t>NMU (B) P2</t>
  </si>
  <si>
    <t>NMU (A) P1</t>
  </si>
  <si>
    <t>NMU (B) P1</t>
  </si>
  <si>
    <t>UP (A) P2</t>
  </si>
  <si>
    <t>CUT (A) P2</t>
  </si>
  <si>
    <t>UP (A) P1</t>
  </si>
  <si>
    <t>CUT (A) P1</t>
  </si>
  <si>
    <t>UP (B) P2</t>
  </si>
  <si>
    <t>UCT (B) P2</t>
  </si>
  <si>
    <t>UP (B) P1</t>
  </si>
  <si>
    <t>UCT (B) P1</t>
  </si>
  <si>
    <t>US (A) P2</t>
  </si>
  <si>
    <t>VC (B) P2</t>
  </si>
  <si>
    <t>US (A) P1</t>
  </si>
  <si>
    <t>VC (B) P1</t>
  </si>
  <si>
    <t>UJ (A) P2</t>
  </si>
  <si>
    <t>UJ (B) P2</t>
  </si>
  <si>
    <t>UJ (A) P1</t>
  </si>
  <si>
    <t>UJ (B) P1</t>
  </si>
  <si>
    <t>UCT (A) P2</t>
  </si>
  <si>
    <t>US (B) P2</t>
  </si>
  <si>
    <t>UCT (A) P1</t>
  </si>
  <si>
    <t>US (B) P1</t>
  </si>
  <si>
    <t>NWU (B) P2</t>
  </si>
  <si>
    <t>TUT (A) P2</t>
  </si>
  <si>
    <t>NWU (B) P1</t>
  </si>
  <si>
    <t>TUT (A) P1</t>
  </si>
  <si>
    <t>NA</t>
  </si>
  <si>
    <t>SOL (B) P2</t>
  </si>
  <si>
    <t>ULIM (A) P2</t>
  </si>
  <si>
    <t>UZUL (A) P2</t>
  </si>
  <si>
    <t>SOL (B) P1</t>
  </si>
  <si>
    <t>ULIM (A) P1</t>
  </si>
  <si>
    <t>UZUL (A) P1</t>
  </si>
  <si>
    <t>SOL (A) P2</t>
  </si>
  <si>
    <t>RU (A) P2</t>
  </si>
  <si>
    <t>SOL (A) P1</t>
  </si>
  <si>
    <t>RU (A) P1</t>
  </si>
  <si>
    <t>NWU (A) 4</t>
  </si>
  <si>
    <t>VC (A) 4</t>
  </si>
  <si>
    <t>NWU (A) 3</t>
  </si>
  <si>
    <t>VC (A) 3</t>
  </si>
  <si>
    <t>NWU (A) 2</t>
  </si>
  <si>
    <t>VC (A) 2</t>
  </si>
  <si>
    <t>NWU (A) 1</t>
  </si>
  <si>
    <t>VC (A) 1</t>
  </si>
  <si>
    <t>NMU (A) 4</t>
  </si>
  <si>
    <t>NMU (B) 4</t>
  </si>
  <si>
    <t>NMU (A) 3</t>
  </si>
  <si>
    <t>NMU (B) 3</t>
  </si>
  <si>
    <t>NMU (A) 2</t>
  </si>
  <si>
    <t>NMU (B) 2</t>
  </si>
  <si>
    <t>NMU (B) 1</t>
  </si>
  <si>
    <t>UP (A) 4</t>
  </si>
  <si>
    <t>CUT (A) 4</t>
  </si>
  <si>
    <t>UP (A) 3</t>
  </si>
  <si>
    <t>CUT (A) 3</t>
  </si>
  <si>
    <t>UP (A) 2</t>
  </si>
  <si>
    <t>CUT (A) 2</t>
  </si>
  <si>
    <t>UP (A) 1</t>
  </si>
  <si>
    <t>CUT (A) 1</t>
  </si>
  <si>
    <t>UP (B) 4</t>
  </si>
  <si>
    <t>UCT (B) 4</t>
  </si>
  <si>
    <t>UP (B) 3</t>
  </si>
  <si>
    <t>UCT (B) 3</t>
  </si>
  <si>
    <t>UP (B) 1</t>
  </si>
  <si>
    <t>UCT (B) 1</t>
  </si>
  <si>
    <t>UP (B) 2</t>
  </si>
  <si>
    <t>UCT (B) 2</t>
  </si>
  <si>
    <t>SOL (B) 4</t>
  </si>
  <si>
    <t>SOL (B) 3</t>
  </si>
  <si>
    <t>SOL (B) 2</t>
  </si>
  <si>
    <t>SOL (B) 1</t>
  </si>
  <si>
    <t>ULIM (A) 4</t>
  </si>
  <si>
    <t>ULIM (A) 3</t>
  </si>
  <si>
    <t>ULIM (A) 2</t>
  </si>
  <si>
    <t>ULIM (A) 1</t>
  </si>
  <si>
    <t>UZUL (A) 4</t>
  </si>
  <si>
    <t>UZUL (A) 3</t>
  </si>
  <si>
    <t>UZUL (A) 2</t>
  </si>
  <si>
    <t>UZUL (A) 1</t>
  </si>
  <si>
    <t>10sth Tee</t>
  </si>
  <si>
    <t>US (A) 4</t>
  </si>
  <si>
    <t>VC (B) 4</t>
  </si>
  <si>
    <t>US (A) 3</t>
  </si>
  <si>
    <t>VC (B) 3</t>
  </si>
  <si>
    <t>US (A) 2</t>
  </si>
  <si>
    <t>VC (B) 2</t>
  </si>
  <si>
    <t>US (A) 1</t>
  </si>
  <si>
    <t>VC (B) 1</t>
  </si>
  <si>
    <t>UJ (A) 4</t>
  </si>
  <si>
    <t>UJ (B) 4</t>
  </si>
  <si>
    <t>UJ (A) 3</t>
  </si>
  <si>
    <t>UJ (B) 3</t>
  </si>
  <si>
    <t>UJ (A) 2</t>
  </si>
  <si>
    <t>UJ (B) 2</t>
  </si>
  <si>
    <t>UJ (A) 1</t>
  </si>
  <si>
    <t>UJ (B) 1</t>
  </si>
  <si>
    <t>UCT (A) 4</t>
  </si>
  <si>
    <t>US (B) 4</t>
  </si>
  <si>
    <t>UCT (A) 3</t>
  </si>
  <si>
    <t>US (B) 3</t>
  </si>
  <si>
    <t>UCT (A) 2</t>
  </si>
  <si>
    <t>NWU (B) 4</t>
  </si>
  <si>
    <t>NWU (B) 2</t>
  </si>
  <si>
    <t>SOL (A) 4</t>
  </si>
  <si>
    <t>SOL (A) 2</t>
  </si>
  <si>
    <t>US (B) 2</t>
  </si>
  <si>
    <t>TUT (A) 4</t>
  </si>
  <si>
    <t>TUT (A) 2</t>
  </si>
  <si>
    <t>RU (A) 4</t>
  </si>
  <si>
    <t>RU (A) 2</t>
  </si>
  <si>
    <t>UCT (A) 1</t>
  </si>
  <si>
    <t>US (B) 1</t>
  </si>
  <si>
    <t>NWU (B) 3</t>
  </si>
  <si>
    <t>TUT (A) 3</t>
  </si>
  <si>
    <t>NWU (B) 1</t>
  </si>
  <si>
    <t>TUT (A) 1</t>
  </si>
  <si>
    <t>SOL (A) 3</t>
  </si>
  <si>
    <t>RU (A) 3</t>
  </si>
  <si>
    <t>SOL (A) 1</t>
  </si>
  <si>
    <t>RU (A) 1</t>
  </si>
  <si>
    <t>S Moss, A Koutroukides</t>
  </si>
  <si>
    <t>W Jacobs, S Allen</t>
  </si>
  <si>
    <t>J Broomhead,  J Broomhead</t>
  </si>
  <si>
    <t>Pair</t>
  </si>
  <si>
    <t>Jason Broomhead</t>
  </si>
  <si>
    <t>J Smith, P Zietsman</t>
  </si>
  <si>
    <t>K de Beer, A van der Merwe</t>
  </si>
  <si>
    <t>D Mathews, T Naude</t>
  </si>
  <si>
    <t>G Larken, W van Aswegen</t>
  </si>
  <si>
    <t>G Larken</t>
  </si>
  <si>
    <t>D Mathews</t>
  </si>
  <si>
    <t>F van der Waldt</t>
  </si>
  <si>
    <t>F van der Waldt, K Mokoena</t>
  </si>
  <si>
    <t>C Ferreira, L Sheard</t>
  </si>
  <si>
    <t>CL Sheard</t>
  </si>
  <si>
    <t>J Xaba, D Fortune</t>
  </si>
  <si>
    <t>K Aysen, D Slingers</t>
  </si>
  <si>
    <t>S Slingers</t>
  </si>
  <si>
    <t>E Spannenberg, G de Lange</t>
  </si>
  <si>
    <t>G Gillson, A Breen</t>
  </si>
  <si>
    <t>E Spannenberg</t>
  </si>
  <si>
    <t>M Lees, J Sproul</t>
  </si>
  <si>
    <t>T Hamilton, N Audlkey</t>
  </si>
  <si>
    <t>N Audlkey</t>
  </si>
  <si>
    <t>J Vlok, C Steenkamp</t>
  </si>
  <si>
    <t>JJ Rossouw, W Human</t>
  </si>
  <si>
    <t>C Fanaroff, T Tyrell</t>
  </si>
  <si>
    <t>B Thonton, A Krebs</t>
  </si>
  <si>
    <t>T Tyrell</t>
  </si>
  <si>
    <t>B Thonton</t>
  </si>
  <si>
    <t>D Bennett, D Koekemoer</t>
  </si>
  <si>
    <t>W de Wet, A Esterhuysen</t>
  </si>
  <si>
    <t>A Esterhuysen</t>
  </si>
  <si>
    <t>D Keon, P Mulenga</t>
  </si>
  <si>
    <t>M Darsot, P de Wet</t>
  </si>
  <si>
    <t>C Everts, N Petersen</t>
  </si>
  <si>
    <t>D Copeman, L Woods</t>
  </si>
  <si>
    <t>D Copeman</t>
  </si>
  <si>
    <t>S Steenkamp, P Basson</t>
  </si>
  <si>
    <t>H Viljoen, J Slabbert</t>
  </si>
  <si>
    <t>A Meyer, K Lubbe</t>
  </si>
  <si>
    <t>S Boshoff, C Pieterse</t>
  </si>
  <si>
    <t>A Meyer</t>
  </si>
  <si>
    <t>D van Tonder, S Faure</t>
  </si>
  <si>
    <t>C Boton</t>
  </si>
  <si>
    <t>D de Vries, C Boton</t>
  </si>
  <si>
    <t>S Faure</t>
  </si>
  <si>
    <t>D van Tonder</t>
  </si>
  <si>
    <t>N Ngidi, M Olyn</t>
  </si>
  <si>
    <t>M Mathekga</t>
  </si>
  <si>
    <t>No players</t>
  </si>
  <si>
    <t>No player</t>
  </si>
  <si>
    <t>S Zungu, S Semelane</t>
  </si>
  <si>
    <t>F Mbokazi, Q Cele</t>
  </si>
  <si>
    <t>S Semelane</t>
  </si>
  <si>
    <t>S Zungu</t>
  </si>
  <si>
    <t>Q Cele</t>
  </si>
  <si>
    <t>F Mbokazi</t>
  </si>
  <si>
    <t>R Scholtz, R Magan</t>
  </si>
  <si>
    <t>C Heathfield, S Streater</t>
  </si>
  <si>
    <t>R Scholtz,</t>
  </si>
  <si>
    <t>T Thupaenang,  R Mabothe</t>
  </si>
  <si>
    <t>M Moletsane, T Koloti</t>
  </si>
  <si>
    <t>R Mabothe</t>
  </si>
  <si>
    <t>N Lukhele, M Manganyi</t>
  </si>
  <si>
    <t>S Monama, M Mathekga</t>
  </si>
  <si>
    <t>6/5</t>
  </si>
  <si>
    <t>2/1</t>
  </si>
  <si>
    <t>4/3</t>
  </si>
  <si>
    <t>1UP</t>
  </si>
  <si>
    <t>2UP</t>
  </si>
  <si>
    <t>4/2</t>
  </si>
  <si>
    <t>3/2</t>
  </si>
  <si>
    <t>9/7</t>
  </si>
  <si>
    <t>AS</t>
  </si>
  <si>
    <t>5/4</t>
  </si>
  <si>
    <t>6/4</t>
  </si>
  <si>
    <t>7/6</t>
  </si>
  <si>
    <t>8/6</t>
  </si>
  <si>
    <t>5/3</t>
  </si>
  <si>
    <t>7/5</t>
  </si>
  <si>
    <t>9/8</t>
  </si>
  <si>
    <t>3/1</t>
  </si>
  <si>
    <t>SCHEDULE DAY 1</t>
  </si>
  <si>
    <t>SCHEDULE DAY 2</t>
  </si>
  <si>
    <t>C Everts, D Copeman</t>
  </si>
  <si>
    <t>N Petersen, L Woods</t>
  </si>
  <si>
    <t>J Sprout</t>
  </si>
  <si>
    <t>M Lees, J Sprout</t>
  </si>
  <si>
    <t>S Semelane, Q Cele</t>
  </si>
  <si>
    <t>S Zungu, F Mbokazi</t>
  </si>
  <si>
    <t>P Sekamegeng, N Ngidi</t>
  </si>
  <si>
    <t>No Player</t>
  </si>
  <si>
    <t>THURSDAY (FOURSOMES)</t>
  </si>
  <si>
    <t>THURSDAY (SINGLES)</t>
  </si>
  <si>
    <t>B Thonton, T Tyrell</t>
  </si>
  <si>
    <t>C Fanaroff, A Krebs</t>
  </si>
  <si>
    <t>SCHEDULE DAY 3</t>
  </si>
  <si>
    <t>USSA GOLF</t>
  </si>
  <si>
    <t>STROKEPLAY</t>
  </si>
  <si>
    <t>Individual Strokeplay Champion</t>
  </si>
  <si>
    <t>Runner-up</t>
  </si>
  <si>
    <t>3rd Place</t>
  </si>
  <si>
    <t>MATCHPLAY</t>
  </si>
  <si>
    <t>C DIVISION</t>
  </si>
  <si>
    <t>1DN</t>
  </si>
  <si>
    <t>2DN</t>
  </si>
  <si>
    <t>10/8</t>
  </si>
  <si>
    <t>8/7</t>
  </si>
  <si>
    <t>J Xaba, P Seekoei</t>
  </si>
  <si>
    <t>FRIDAY (FOURSOMES)</t>
  </si>
  <si>
    <t>FRIDAY (SINGLES)</t>
  </si>
  <si>
    <t>T Hamilton, N Audley</t>
  </si>
  <si>
    <t>G Dreyer, J Edwards</t>
  </si>
  <si>
    <t xml:space="preserve">UJ (A) </t>
  </si>
  <si>
    <t>J Edward</t>
  </si>
  <si>
    <t>TEAM STROKEPLAY</t>
  </si>
  <si>
    <t>Medals</t>
  </si>
  <si>
    <t>Gold</t>
  </si>
  <si>
    <t>Silver</t>
  </si>
  <si>
    <t>Bronze</t>
  </si>
  <si>
    <t>4 Gold</t>
  </si>
  <si>
    <t>4 Silver</t>
  </si>
  <si>
    <t>4 Bronze</t>
  </si>
  <si>
    <t>5 Gold</t>
  </si>
  <si>
    <t>5 Silver</t>
  </si>
  <si>
    <t>5 Bronze</t>
  </si>
  <si>
    <t>Manager Included</t>
  </si>
  <si>
    <t>UNI</t>
  </si>
  <si>
    <t>PLAYER</t>
  </si>
  <si>
    <t>POINTS</t>
  </si>
  <si>
    <t xml:space="preserve">CUT (A) </t>
  </si>
  <si>
    <t>MOST VALUABLE PLAYER (MVP)</t>
  </si>
  <si>
    <t>A DIV</t>
  </si>
  <si>
    <t>B DIV</t>
  </si>
  <si>
    <t>Koen</t>
  </si>
  <si>
    <t>R Scholtz, C Heathfield, S Streater, R Magan</t>
  </si>
  <si>
    <t>M Moletsane, M Olyn, T Koloti, N Ngidi</t>
  </si>
  <si>
    <t>S Monama, M Matekga, M Manganyi, N Lukhele</t>
  </si>
  <si>
    <t>MATCHPLAY FINAL RESULTS</t>
  </si>
  <si>
    <t>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</si>
</sst>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32"/>
      </left>
      <right style="medium">
        <color indexed="32"/>
      </right>
      <top style="medium">
        <color indexed="32"/>
      </top>
      <bottom style="thin">
        <color indexed="32"/>
      </bottom>
      <diagonal/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  <diagonal/>
    </border>
    <border>
      <left style="medium">
        <color indexed="32"/>
      </left>
      <right/>
      <top style="medium">
        <color indexed="32"/>
      </top>
      <bottom/>
      <diagonal/>
    </border>
    <border>
      <left style="medium">
        <color indexed="32"/>
      </left>
      <right style="thin">
        <color indexed="32"/>
      </right>
      <top style="medium">
        <color indexed="32"/>
      </top>
      <bottom style="thin">
        <color indexed="32"/>
      </bottom>
      <diagonal/>
    </border>
    <border>
      <left style="medium">
        <color indexed="32"/>
      </left>
      <right/>
      <top/>
      <bottom style="thin">
        <color indexed="32"/>
      </bottom>
      <diagonal/>
    </border>
    <border>
      <left style="medium">
        <color indexed="32"/>
      </left>
      <right style="thin">
        <color indexed="32"/>
      </right>
      <top style="thin">
        <color indexed="32"/>
      </top>
      <bottom/>
      <diagonal/>
    </border>
    <border>
      <left style="thin">
        <color indexed="32"/>
      </left>
      <right style="medium">
        <color indexed="32"/>
      </right>
      <top style="thin">
        <color indexed="32"/>
      </top>
      <bottom/>
      <diagonal/>
    </border>
    <border>
      <left style="medium">
        <color indexed="32"/>
      </left>
      <right/>
      <top style="thin">
        <color indexed="32"/>
      </top>
      <bottom/>
      <diagonal/>
    </border>
    <border>
      <left style="medium">
        <color indexed="32"/>
      </left>
      <right style="thin">
        <color indexed="32"/>
      </right>
      <top style="medium">
        <color indexed="32"/>
      </top>
      <bottom style="medium">
        <color indexed="32"/>
      </bottom>
      <diagonal/>
    </border>
    <border>
      <left style="thin">
        <color indexed="32"/>
      </left>
      <right style="medium">
        <color indexed="32"/>
      </right>
      <top style="medium">
        <color indexed="32"/>
      </top>
      <bottom style="medium">
        <color indexed="32"/>
      </bottom>
      <diagonal/>
    </border>
    <border>
      <left style="medium">
        <color indexed="32"/>
      </left>
      <right/>
      <top/>
      <bottom style="medium">
        <color indexed="32"/>
      </bottom>
      <diagonal/>
    </border>
    <border>
      <left/>
      <right style="medium">
        <color indexed="32"/>
      </right>
      <top/>
      <bottom style="medium">
        <color indexed="32"/>
      </bottom>
      <diagonal/>
    </border>
    <border>
      <left style="medium">
        <color indexed="32"/>
      </left>
      <right/>
      <top/>
      <bottom/>
      <diagonal/>
    </border>
    <border>
      <left style="medium">
        <color indexed="32"/>
      </left>
      <right style="thin">
        <color indexed="32"/>
      </right>
      <top/>
      <bottom style="thin">
        <color indexed="3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32"/>
      </left>
      <right style="medium">
        <color indexed="32"/>
      </right>
      <top style="medium">
        <color indexed="32"/>
      </top>
      <bottom style="thin">
        <color indexed="32"/>
      </bottom>
      <diagonal/>
    </border>
    <border>
      <left style="medium">
        <color indexed="32"/>
      </left>
      <right style="medium">
        <color indexed="32"/>
      </right>
      <top style="thin">
        <color indexed="32"/>
      </top>
      <bottom style="thin">
        <color indexed="32"/>
      </bottom>
      <diagonal/>
    </border>
    <border>
      <left style="medium">
        <color indexed="32"/>
      </left>
      <right style="medium">
        <color indexed="32"/>
      </right>
      <top style="thin">
        <color indexed="32"/>
      </top>
      <bottom style="medium">
        <color indexed="32"/>
      </bottom>
      <diagonal/>
    </border>
    <border>
      <left style="medium">
        <color indexed="32"/>
      </left>
      <right style="medium">
        <color indexed="32"/>
      </right>
      <top/>
      <bottom style="thin">
        <color indexed="32"/>
      </bottom>
      <diagonal/>
    </border>
    <border>
      <left style="thin">
        <color indexed="32"/>
      </left>
      <right style="medium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32"/>
      </left>
      <right style="medium">
        <color indexed="32"/>
      </right>
      <top style="thin">
        <color indexed="32"/>
      </top>
      <bottom style="medium">
        <color indexed="32"/>
      </bottom>
      <diagonal/>
    </border>
    <border>
      <left style="medium">
        <color indexed="32"/>
      </left>
      <right style="medium">
        <color indexed="32"/>
      </right>
      <top style="medium">
        <color indexed="32"/>
      </top>
      <bottom/>
      <diagonal/>
    </border>
    <border>
      <left style="thin">
        <color indexed="8"/>
      </left>
      <right style="thin">
        <color indexed="8"/>
      </right>
      <top style="medium">
        <color indexed="3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2"/>
      </left>
      <right/>
      <top style="medium">
        <color indexed="32"/>
      </top>
      <bottom style="medium">
        <color indexed="32"/>
      </bottom>
      <diagonal/>
    </border>
    <border>
      <left/>
      <right style="medium">
        <color indexed="32"/>
      </right>
      <top style="medium">
        <color indexed="32"/>
      </top>
      <bottom/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indexed="8"/>
      </left>
      <right style="medium">
        <color indexed="32"/>
      </right>
      <top style="medium">
        <color indexed="32"/>
      </top>
      <bottom style="thin">
        <color indexed="8"/>
      </bottom>
      <diagonal/>
    </border>
    <border>
      <left style="thin">
        <color indexed="8"/>
      </left>
      <right style="medium">
        <color indexed="32"/>
      </right>
      <top style="thin">
        <color indexed="8"/>
      </top>
      <bottom style="thin">
        <color indexed="8"/>
      </bottom>
      <diagonal/>
    </border>
    <border>
      <left style="medium">
        <color indexed="32"/>
      </left>
      <right style="medium">
        <color indexed="32"/>
      </right>
      <top style="thin">
        <color indexed="32"/>
      </top>
      <bottom style="thin">
        <color indexed="8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32"/>
      </right>
      <top style="medium">
        <color indexed="32"/>
      </top>
      <bottom style="thin">
        <color indexed="32"/>
      </bottom>
      <diagonal/>
    </border>
    <border>
      <left/>
      <right style="medium">
        <color indexed="32"/>
      </right>
      <top style="thin">
        <color indexed="32"/>
      </top>
      <bottom style="thin">
        <color indexed="32"/>
      </bottom>
      <diagonal/>
    </border>
    <border>
      <left/>
      <right style="medium">
        <color indexed="32"/>
      </right>
      <top style="thin">
        <color indexed="32"/>
      </top>
      <bottom style="medium">
        <color indexed="32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auto="1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0" fillId="0" borderId="0" xfId="0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left"/>
    </xf>
    <xf numFmtId="1" fontId="4" fillId="2" borderId="23" xfId="0" applyNumberFormat="1" applyFont="1" applyFill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1" fontId="4" fillId="2" borderId="24" xfId="0" applyNumberFormat="1" applyFont="1" applyFill="1" applyBorder="1" applyAlignment="1">
      <alignment horizontal="left"/>
    </xf>
    <xf numFmtId="1" fontId="4" fillId="2" borderId="24" xfId="0" applyNumberFormat="1" applyFont="1" applyFill="1" applyBorder="1" applyAlignment="1">
      <alignment horizontal="center"/>
    </xf>
    <xf numFmtId="0" fontId="2" fillId="0" borderId="25" xfId="0" applyFont="1" applyBorder="1"/>
    <xf numFmtId="0" fontId="2" fillId="0" borderId="25" xfId="0" applyFont="1" applyBorder="1" applyAlignment="1">
      <alignment horizontal="center"/>
    </xf>
    <xf numFmtId="1" fontId="4" fillId="0" borderId="26" xfId="0" applyNumberFormat="1" applyFont="1" applyBorder="1"/>
    <xf numFmtId="1" fontId="4" fillId="0" borderId="26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4" fillId="0" borderId="27" xfId="0" applyNumberFormat="1" applyFont="1" applyBorder="1"/>
    <xf numFmtId="1" fontId="4" fillId="0" borderId="27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4" fillId="0" borderId="27" xfId="0" applyFont="1" applyBorder="1"/>
    <xf numFmtId="0" fontId="4" fillId="0" borderId="0" xfId="0" applyFont="1" applyAlignment="1">
      <alignment horizontal="right"/>
    </xf>
    <xf numFmtId="0" fontId="2" fillId="0" borderId="25" xfId="0" applyFont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1" fontId="2" fillId="0" borderId="27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24" xfId="0" applyFont="1" applyBorder="1"/>
    <xf numFmtId="1" fontId="2" fillId="2" borderId="28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20" fontId="2" fillId="0" borderId="33" xfId="0" applyNumberFormat="1" applyFont="1" applyBorder="1" applyAlignment="1">
      <alignment horizontal="right" vertical="center"/>
    </xf>
    <xf numFmtId="20" fontId="2" fillId="0" borderId="34" xfId="0" applyNumberFormat="1" applyFont="1" applyBorder="1" applyAlignment="1">
      <alignment horizontal="right" vertical="center"/>
    </xf>
    <xf numFmtId="1" fontId="4" fillId="0" borderId="30" xfId="0" applyNumberFormat="1" applyFont="1" applyBorder="1" applyAlignment="1">
      <alignment horizontal="left" vertical="center"/>
    </xf>
    <xf numFmtId="20" fontId="2" fillId="0" borderId="31" xfId="0" applyNumberFormat="1" applyFont="1" applyBorder="1" applyAlignment="1">
      <alignment horizontal="right" vertical="center"/>
    </xf>
    <xf numFmtId="20" fontId="4" fillId="0" borderId="0" xfId="0" applyNumberFormat="1" applyFont="1" applyBorder="1" applyAlignment="1">
      <alignment horizontal="right" vertical="center"/>
    </xf>
    <xf numFmtId="20" fontId="4" fillId="0" borderId="0" xfId="0" applyNumberFormat="1" applyFont="1" applyBorder="1" applyAlignment="1">
      <alignment horizontal="left" vertical="center"/>
    </xf>
    <xf numFmtId="1" fontId="4" fillId="2" borderId="38" xfId="0" applyNumberFormat="1" applyFont="1" applyFill="1" applyBorder="1" applyAlignment="1">
      <alignment horizontal="center"/>
    </xf>
    <xf numFmtId="1" fontId="4" fillId="2" borderId="39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1" fontId="4" fillId="2" borderId="4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0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1" fillId="0" borderId="0" xfId="0" applyFont="1"/>
    <xf numFmtId="0" fontId="0" fillId="0" borderId="52" xfId="0" applyBorder="1"/>
    <xf numFmtId="0" fontId="0" fillId="0" borderId="53" xfId="0" applyBorder="1"/>
    <xf numFmtId="0" fontId="1" fillId="0" borderId="53" xfId="0" applyFont="1" applyBorder="1"/>
    <xf numFmtId="0" fontId="0" fillId="0" borderId="59" xfId="0" applyBorder="1"/>
    <xf numFmtId="0" fontId="0" fillId="0" borderId="59" xfId="0" applyBorder="1" applyAlignment="1">
      <alignment horizontal="center"/>
    </xf>
    <xf numFmtId="0" fontId="0" fillId="0" borderId="51" xfId="0" applyBorder="1"/>
    <xf numFmtId="0" fontId="6" fillId="0" borderId="0" xfId="0" applyFont="1" applyBorder="1"/>
    <xf numFmtId="0" fontId="0" fillId="0" borderId="41" xfId="0" applyBorder="1"/>
    <xf numFmtId="0" fontId="1" fillId="0" borderId="42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43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11" borderId="62" xfId="0" applyFill="1" applyBorder="1" applyAlignment="1">
      <alignment horizontal="center"/>
    </xf>
    <xf numFmtId="0" fontId="0" fillId="0" borderId="68" xfId="0" applyBorder="1"/>
    <xf numFmtId="0" fontId="0" fillId="0" borderId="69" xfId="0" applyBorder="1"/>
    <xf numFmtId="0" fontId="0" fillId="11" borderId="70" xfId="0" applyFill="1" applyBorder="1" applyAlignment="1">
      <alignment horizontal="center"/>
    </xf>
    <xf numFmtId="0" fontId="0" fillId="0" borderId="71" xfId="0" applyBorder="1"/>
    <xf numFmtId="0" fontId="0" fillId="0" borderId="47" xfId="0" applyBorder="1"/>
    <xf numFmtId="0" fontId="0" fillId="0" borderId="72" xfId="0" applyBorder="1"/>
    <xf numFmtId="0" fontId="0" fillId="0" borderId="73" xfId="0" applyBorder="1" applyAlignment="1">
      <alignment horizontal="center"/>
    </xf>
    <xf numFmtId="1" fontId="0" fillId="11" borderId="56" xfId="0" applyNumberFormat="1" applyFill="1" applyBorder="1" applyAlignment="1">
      <alignment horizontal="center"/>
    </xf>
    <xf numFmtId="1" fontId="0" fillId="11" borderId="60" xfId="0" applyNumberFormat="1" applyFill="1" applyBorder="1" applyAlignment="1">
      <alignment horizontal="center"/>
    </xf>
    <xf numFmtId="1" fontId="0" fillId="11" borderId="61" xfId="0" applyNumberFormat="1" applyFill="1" applyBorder="1" applyAlignment="1">
      <alignment horizontal="center"/>
    </xf>
    <xf numFmtId="16" fontId="6" fillId="0" borderId="0" xfId="0" quotePrefix="1" applyNumberFormat="1" applyFont="1"/>
    <xf numFmtId="0" fontId="6" fillId="0" borderId="0" xfId="0" quotePrefix="1" applyFont="1"/>
    <xf numFmtId="0" fontId="6" fillId="0" borderId="0" xfId="0" applyFont="1" applyFill="1" applyBorder="1"/>
    <xf numFmtId="21" fontId="6" fillId="0" borderId="0" xfId="0" applyNumberFormat="1" applyFont="1"/>
    <xf numFmtId="0" fontId="0" fillId="0" borderId="0" xfId="0" applyFill="1" applyBorder="1" applyAlignment="1">
      <alignment horizontal="center"/>
    </xf>
    <xf numFmtId="0" fontId="6" fillId="0" borderId="53" xfId="0" applyFont="1" applyBorder="1"/>
    <xf numFmtId="0" fontId="0" fillId="0" borderId="54" xfId="0" applyBorder="1"/>
    <xf numFmtId="0" fontId="0" fillId="11" borderId="77" xfId="0" applyFill="1" applyBorder="1" applyAlignment="1">
      <alignment horizontal="center"/>
    </xf>
    <xf numFmtId="0" fontId="0" fillId="0" borderId="42" xfId="0" applyBorder="1"/>
    <xf numFmtId="0" fontId="6" fillId="0" borderId="59" xfId="0" applyFont="1" applyBorder="1" applyAlignment="1">
      <alignment horizontal="center"/>
    </xf>
    <xf numFmtId="0" fontId="2" fillId="0" borderId="46" xfId="0" applyFont="1" applyBorder="1"/>
    <xf numFmtId="1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" fontId="2" fillId="0" borderId="46" xfId="0" applyNumberFormat="1" applyFont="1" applyBorder="1"/>
    <xf numFmtId="0" fontId="4" fillId="0" borderId="46" xfId="0" applyFont="1" applyBorder="1" applyAlignment="1">
      <alignment horizontal="center"/>
    </xf>
    <xf numFmtId="0" fontId="4" fillId="0" borderId="0" xfId="0" applyFont="1" applyFill="1"/>
    <xf numFmtId="0" fontId="2" fillId="0" borderId="0" xfId="0" applyFont="1"/>
    <xf numFmtId="0" fontId="4" fillId="6" borderId="0" xfId="0" applyFont="1" applyFill="1"/>
    <xf numFmtId="0" fontId="4" fillId="8" borderId="0" xfId="0" applyFont="1" applyFill="1"/>
    <xf numFmtId="0" fontId="4" fillId="7" borderId="0" xfId="0" applyFont="1" applyFill="1"/>
    <xf numFmtId="0" fontId="4" fillId="0" borderId="0" xfId="0" applyFont="1" applyBorder="1"/>
    <xf numFmtId="1" fontId="4" fillId="0" borderId="0" xfId="0" applyNumberFormat="1" applyFont="1"/>
    <xf numFmtId="0" fontId="7" fillId="0" borderId="0" xfId="0" applyFont="1"/>
    <xf numFmtId="20" fontId="2" fillId="0" borderId="78" xfId="0" applyNumberFormat="1" applyFont="1" applyBorder="1" applyAlignment="1">
      <alignment horizontal="right" vertical="center"/>
    </xf>
    <xf numFmtId="1" fontId="4" fillId="0" borderId="79" xfId="0" applyNumberFormat="1" applyFont="1" applyBorder="1" applyAlignment="1">
      <alignment horizontal="left" vertical="center"/>
    </xf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1" fontId="4" fillId="2" borderId="3" xfId="0" applyNumberFormat="1" applyFont="1" applyFill="1" applyBorder="1" applyAlignment="1">
      <alignment horizontal="left"/>
    </xf>
    <xf numFmtId="1" fontId="4" fillId="3" borderId="4" xfId="0" applyNumberFormat="1" applyFont="1" applyFill="1" applyBorder="1" applyAlignment="1">
      <alignment horizontal="center"/>
    </xf>
    <xf numFmtId="1" fontId="4" fillId="2" borderId="7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left"/>
    </xf>
    <xf numFmtId="1" fontId="4" fillId="2" borderId="7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left"/>
    </xf>
    <xf numFmtId="1" fontId="2" fillId="2" borderId="9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left"/>
    </xf>
    <xf numFmtId="1" fontId="4" fillId="2" borderId="76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left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4" fillId="5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11" fillId="0" borderId="0" xfId="0" applyFont="1"/>
    <xf numFmtId="164" fontId="0" fillId="0" borderId="0" xfId="0" applyNumberFormat="1"/>
    <xf numFmtId="164" fontId="2" fillId="2" borderId="2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/>
    </xf>
    <xf numFmtId="164" fontId="4" fillId="3" borderId="18" xfId="0" applyNumberFormat="1" applyFont="1" applyFill="1" applyBorder="1" applyAlignment="1">
      <alignment horizontal="center"/>
    </xf>
    <xf numFmtId="164" fontId="4" fillId="3" borderId="19" xfId="0" applyNumberFormat="1" applyFont="1" applyFill="1" applyBorder="1" applyAlignment="1">
      <alignment horizontal="center"/>
    </xf>
    <xf numFmtId="164" fontId="4" fillId="0" borderId="0" xfId="0" applyNumberFormat="1" applyFont="1"/>
    <xf numFmtId="164" fontId="4" fillId="3" borderId="17" xfId="0" quotePrefix="1" applyNumberFormat="1" applyFont="1" applyFill="1" applyBorder="1" applyAlignment="1">
      <alignment horizontal="center"/>
    </xf>
    <xf numFmtId="164" fontId="4" fillId="3" borderId="16" xfId="0" quotePrefix="1" applyNumberFormat="1" applyFont="1" applyFill="1" applyBorder="1" applyAlignment="1">
      <alignment horizontal="center"/>
    </xf>
    <xf numFmtId="164" fontId="4" fillId="3" borderId="18" xfId="0" quotePrefix="1" applyNumberFormat="1" applyFont="1" applyFill="1" applyBorder="1" applyAlignment="1">
      <alignment horizontal="center"/>
    </xf>
    <xf numFmtId="164" fontId="4" fillId="3" borderId="19" xfId="0" quotePrefix="1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1" fontId="12" fillId="3" borderId="4" xfId="0" applyNumberFormat="1" applyFont="1" applyFill="1" applyBorder="1" applyAlignment="1">
      <alignment horizontal="center"/>
    </xf>
    <xf numFmtId="0" fontId="6" fillId="0" borderId="78" xfId="0" applyFont="1" applyBorder="1"/>
    <xf numFmtId="0" fontId="0" fillId="0" borderId="79" xfId="0" applyBorder="1"/>
    <xf numFmtId="20" fontId="4" fillId="0" borderId="79" xfId="0" applyNumberFormat="1" applyFont="1" applyBorder="1" applyAlignment="1">
      <alignment horizontal="left" vertical="center"/>
    </xf>
    <xf numFmtId="20" fontId="2" fillId="0" borderId="80" xfId="0" applyNumberFormat="1" applyFont="1" applyBorder="1" applyAlignment="1">
      <alignment horizontal="right" vertical="center"/>
    </xf>
    <xf numFmtId="1" fontId="4" fillId="0" borderId="81" xfId="0" applyNumberFormat="1" applyFont="1" applyBorder="1" applyAlignment="1">
      <alignment horizontal="left" vertical="center"/>
    </xf>
    <xf numFmtId="1" fontId="4" fillId="0" borderId="82" xfId="0" applyNumberFormat="1" applyFont="1" applyBorder="1" applyAlignment="1">
      <alignment horizontal="left" vertical="center"/>
    </xf>
    <xf numFmtId="20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4" fillId="0" borderId="79" xfId="0" applyNumberFormat="1" applyFont="1" applyBorder="1" applyAlignment="1">
      <alignment vertical="center"/>
    </xf>
    <xf numFmtId="0" fontId="1" fillId="0" borderId="78" xfId="0" applyFont="1" applyBorder="1"/>
    <xf numFmtId="0" fontId="0" fillId="0" borderId="0" xfId="0" applyBorder="1" applyAlignment="1">
      <alignment horizontal="left" vertical="center"/>
    </xf>
    <xf numFmtId="20" fontId="4" fillId="0" borderId="31" xfId="0" applyNumberFormat="1" applyFont="1" applyBorder="1" applyAlignment="1">
      <alignment vertical="center"/>
    </xf>
    <xf numFmtId="1" fontId="4" fillId="0" borderId="31" xfId="0" applyNumberFormat="1" applyFont="1" applyBorder="1" applyAlignment="1">
      <alignment vertical="center"/>
    </xf>
    <xf numFmtId="1" fontId="4" fillId="0" borderId="32" xfId="0" applyNumberFormat="1" applyFont="1" applyBorder="1" applyAlignment="1">
      <alignment horizontal="left" vertical="center"/>
    </xf>
    <xf numFmtId="20" fontId="4" fillId="0" borderId="30" xfId="0" applyNumberFormat="1" applyFont="1" applyBorder="1" applyAlignment="1">
      <alignment horizontal="left" vertical="center"/>
    </xf>
    <xf numFmtId="20" fontId="4" fillId="0" borderId="31" xfId="0" applyNumberFormat="1" applyFont="1" applyBorder="1" applyAlignment="1">
      <alignment horizontal="left" vertical="center"/>
    </xf>
    <xf numFmtId="20" fontId="4" fillId="0" borderId="32" xfId="0" applyNumberFormat="1" applyFont="1" applyBorder="1" applyAlignment="1">
      <alignment horizontal="left" vertical="center"/>
    </xf>
    <xf numFmtId="20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20" fontId="2" fillId="0" borderId="91" xfId="0" applyNumberFormat="1" applyFont="1" applyFill="1" applyBorder="1" applyAlignment="1">
      <alignment horizontal="right" vertical="center"/>
    </xf>
    <xf numFmtId="20" fontId="4" fillId="0" borderId="91" xfId="0" applyNumberFormat="1" applyFont="1" applyFill="1" applyBorder="1" applyAlignment="1">
      <alignment vertical="center"/>
    </xf>
    <xf numFmtId="1" fontId="4" fillId="0" borderId="91" xfId="0" applyNumberFormat="1" applyFont="1" applyFill="1" applyBorder="1" applyAlignment="1">
      <alignment vertical="center"/>
    </xf>
    <xf numFmtId="1" fontId="4" fillId="0" borderId="91" xfId="0" applyNumberFormat="1" applyFont="1" applyFill="1" applyBorder="1" applyAlignment="1">
      <alignment horizontal="left" vertical="center"/>
    </xf>
    <xf numFmtId="20" fontId="2" fillId="0" borderId="0" xfId="0" applyNumberFormat="1" applyFont="1" applyFill="1" applyBorder="1" applyAlignment="1">
      <alignment horizontal="right" vertical="center"/>
    </xf>
    <xf numFmtId="0" fontId="13" fillId="4" borderId="52" xfId="0" applyFont="1" applyFill="1" applyBorder="1" applyAlignment="1">
      <alignment horizontal="right"/>
    </xf>
    <xf numFmtId="15" fontId="13" fillId="4" borderId="53" xfId="0" applyNumberFormat="1" applyFont="1" applyFill="1" applyBorder="1"/>
    <xf numFmtId="0" fontId="13" fillId="4" borderId="53" xfId="0" applyFont="1" applyFill="1" applyBorder="1" applyAlignment="1">
      <alignment horizontal="center"/>
    </xf>
    <xf numFmtId="1" fontId="13" fillId="4" borderId="53" xfId="0" applyNumberFormat="1" applyFont="1" applyFill="1" applyBorder="1" applyAlignment="1">
      <alignment horizontal="center"/>
    </xf>
    <xf numFmtId="0" fontId="13" fillId="4" borderId="53" xfId="0" applyFont="1" applyFill="1" applyBorder="1"/>
    <xf numFmtId="0" fontId="13" fillId="4" borderId="54" xfId="0" applyFont="1" applyFill="1" applyBorder="1"/>
    <xf numFmtId="0" fontId="13" fillId="4" borderId="48" xfId="0" applyFont="1" applyFill="1" applyBorder="1"/>
    <xf numFmtId="0" fontId="13" fillId="4" borderId="49" xfId="0" applyFont="1" applyFill="1" applyBorder="1"/>
    <xf numFmtId="0" fontId="13" fillId="4" borderId="49" xfId="0" applyFont="1" applyFill="1" applyBorder="1" applyAlignment="1">
      <alignment horizontal="center"/>
    </xf>
    <xf numFmtId="1" fontId="13" fillId="4" borderId="49" xfId="0" applyNumberFormat="1" applyFont="1" applyFill="1" applyBorder="1" applyAlignment="1">
      <alignment horizontal="center"/>
    </xf>
    <xf numFmtId="0" fontId="13" fillId="4" borderId="50" xfId="0" applyFont="1" applyFill="1" applyBorder="1"/>
    <xf numFmtId="0" fontId="5" fillId="0" borderId="52" xfId="0" applyFont="1" applyBorder="1"/>
    <xf numFmtId="0" fontId="5" fillId="0" borderId="53" xfId="0" applyFont="1" applyBorder="1"/>
    <xf numFmtId="0" fontId="14" fillId="0" borderId="53" xfId="0" applyFont="1" applyBorder="1"/>
    <xf numFmtId="0" fontId="5" fillId="0" borderId="45" xfId="0" applyFont="1" applyBorder="1"/>
    <xf numFmtId="0" fontId="5" fillId="0" borderId="44" xfId="0" applyFont="1" applyBorder="1"/>
    <xf numFmtId="0" fontId="11" fillId="9" borderId="0" xfId="0" applyFont="1" applyFill="1" applyBorder="1" applyAlignment="1">
      <alignment horizontal="center"/>
    </xf>
    <xf numFmtId="0" fontId="11" fillId="9" borderId="92" xfId="0" applyFont="1" applyFill="1" applyBorder="1" applyAlignment="1">
      <alignment horizontal="center"/>
    </xf>
    <xf numFmtId="0" fontId="11" fillId="9" borderId="46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20" fontId="14" fillId="0" borderId="27" xfId="0" applyNumberFormat="1" applyFont="1" applyFill="1" applyBorder="1" applyAlignment="1">
      <alignment horizontal="center"/>
    </xf>
    <xf numFmtId="0" fontId="5" fillId="0" borderId="27" xfId="0" applyFont="1" applyBorder="1"/>
    <xf numFmtId="12" fontId="14" fillId="0" borderId="46" xfId="0" applyNumberFormat="1" applyFont="1" applyBorder="1" applyAlignment="1">
      <alignment horizontal="center"/>
    </xf>
    <xf numFmtId="0" fontId="5" fillId="0" borderId="46" xfId="0" applyFont="1" applyBorder="1"/>
    <xf numFmtId="49" fontId="5" fillId="0" borderId="46" xfId="0" applyNumberFormat="1" applyFont="1" applyBorder="1" applyAlignment="1">
      <alignment horizontal="center"/>
    </xf>
    <xf numFmtId="0" fontId="5" fillId="0" borderId="0" xfId="0" applyFont="1" applyBorder="1"/>
    <xf numFmtId="12" fontId="14" fillId="3" borderId="46" xfId="0" applyNumberFormat="1" applyFont="1" applyFill="1" applyBorder="1" applyAlignment="1">
      <alignment horizontal="center"/>
    </xf>
    <xf numFmtId="12" fontId="14" fillId="3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2" fontId="14" fillId="0" borderId="46" xfId="0" applyNumberFormat="1" applyFont="1" applyBorder="1" applyAlignment="1"/>
    <xf numFmtId="12" fontId="14" fillId="0" borderId="46" xfId="0" applyNumberFormat="1" applyFont="1" applyBorder="1" applyAlignment="1">
      <alignment horizontal="center" vertical="center"/>
    </xf>
    <xf numFmtId="0" fontId="5" fillId="10" borderId="27" xfId="0" applyFont="1" applyFill="1" applyBorder="1"/>
    <xf numFmtId="12" fontId="14" fillId="10" borderId="46" xfId="0" applyNumberFormat="1" applyFont="1" applyFill="1" applyBorder="1" applyAlignment="1"/>
    <xf numFmtId="12" fontId="14" fillId="10" borderId="46" xfId="0" applyNumberFormat="1" applyFont="1" applyFill="1" applyBorder="1" applyAlignment="1">
      <alignment horizontal="center" vertical="center"/>
    </xf>
    <xf numFmtId="49" fontId="5" fillId="10" borderId="46" xfId="0" applyNumberFormat="1" applyFont="1" applyFill="1" applyBorder="1" applyAlignment="1">
      <alignment horizontal="center"/>
    </xf>
    <xf numFmtId="12" fontId="14" fillId="3" borderId="46" xfId="0" applyNumberFormat="1" applyFont="1" applyFill="1" applyBorder="1" applyAlignment="1"/>
    <xf numFmtId="12" fontId="14" fillId="3" borderId="0" xfId="0" applyNumberFormat="1" applyFont="1" applyFill="1" applyBorder="1" applyAlignment="1"/>
    <xf numFmtId="12" fontId="14" fillId="9" borderId="46" xfId="0" applyNumberFormat="1" applyFont="1" applyFill="1" applyBorder="1" applyAlignment="1"/>
    <xf numFmtId="12" fontId="14" fillId="9" borderId="0" xfId="0" applyNumberFormat="1" applyFont="1" applyFill="1" applyBorder="1" applyAlignment="1"/>
    <xf numFmtId="0" fontId="11" fillId="0" borderId="0" xfId="0" applyFont="1" applyFill="1" applyBorder="1" applyAlignment="1">
      <alignment horizontal="right"/>
    </xf>
    <xf numFmtId="12" fontId="14" fillId="0" borderId="0" xfId="0" applyNumberFormat="1" applyFont="1" applyFill="1" applyBorder="1" applyAlignment="1"/>
    <xf numFmtId="0" fontId="5" fillId="0" borderId="0" xfId="0" applyFont="1" applyFill="1" applyBorder="1"/>
    <xf numFmtId="12" fontId="14" fillId="0" borderId="0" xfId="0" applyNumberFormat="1" applyFont="1" applyFill="1" applyBorder="1" applyAlignment="1">
      <alignment horizontal="center" vertical="center"/>
    </xf>
    <xf numFmtId="0" fontId="5" fillId="0" borderId="48" xfId="0" applyFont="1" applyBorder="1"/>
    <xf numFmtId="0" fontId="5" fillId="0" borderId="49" xfId="0" applyFont="1" applyBorder="1"/>
    <xf numFmtId="0" fontId="5" fillId="0" borderId="42" xfId="0" applyFont="1" applyBorder="1" applyAlignment="1">
      <alignment horizontal="center"/>
    </xf>
    <xf numFmtId="0" fontId="5" fillId="0" borderId="50" xfId="0" applyFont="1" applyBorder="1"/>
    <xf numFmtId="0" fontId="15" fillId="4" borderId="49" xfId="0" applyFont="1" applyFill="1" applyBorder="1" applyAlignment="1">
      <alignment horizontal="center"/>
    </xf>
    <xf numFmtId="0" fontId="16" fillId="0" borderId="0" xfId="0" applyFont="1"/>
    <xf numFmtId="0" fontId="14" fillId="3" borderId="46" xfId="0" applyNumberFormat="1" applyFont="1" applyFill="1" applyBorder="1" applyAlignment="1">
      <alignment horizontal="center"/>
    </xf>
    <xf numFmtId="0" fontId="14" fillId="0" borderId="46" xfId="0" applyNumberFormat="1" applyFont="1" applyBorder="1" applyAlignment="1">
      <alignment horizontal="center"/>
    </xf>
    <xf numFmtId="0" fontId="5" fillId="0" borderId="53" xfId="0" applyNumberFormat="1" applyFont="1" applyBorder="1" applyAlignment="1">
      <alignment horizontal="center"/>
    </xf>
    <xf numFmtId="0" fontId="11" fillId="9" borderId="0" xfId="0" applyNumberFormat="1" applyFont="1" applyFill="1" applyBorder="1" applyAlignment="1">
      <alignment horizontal="center"/>
    </xf>
    <xf numFmtId="0" fontId="14" fillId="0" borderId="46" xfId="0" applyNumberFormat="1" applyFont="1" applyBorder="1" applyAlignment="1">
      <alignment horizontal="center" vertical="center"/>
    </xf>
    <xf numFmtId="0" fontId="14" fillId="10" borderId="46" xfId="0" applyNumberFormat="1" applyFont="1" applyFill="1" applyBorder="1" applyAlignment="1">
      <alignment horizontal="center" vertical="center"/>
    </xf>
    <xf numFmtId="0" fontId="14" fillId="9" borderId="46" xfId="0" applyNumberFormat="1" applyFont="1" applyFill="1" applyBorder="1" applyAlignment="1">
      <alignment horizontal="center"/>
    </xf>
    <xf numFmtId="0" fontId="11" fillId="9" borderId="46" xfId="0" applyNumberFormat="1" applyFont="1" applyFill="1" applyBorder="1" applyAlignment="1">
      <alignment horizontal="center"/>
    </xf>
    <xf numFmtId="0" fontId="5" fillId="0" borderId="53" xfId="0" applyNumberFormat="1" applyFont="1" applyBorder="1"/>
    <xf numFmtId="1" fontId="0" fillId="11" borderId="58" xfId="0" applyNumberFormat="1" applyFill="1" applyBorder="1" applyAlignment="1">
      <alignment horizontal="center"/>
    </xf>
    <xf numFmtId="1" fontId="0" fillId="11" borderId="57" xfId="0" applyNumberFormat="1" applyFill="1" applyBorder="1" applyAlignment="1">
      <alignment horizontal="center"/>
    </xf>
    <xf numFmtId="0" fontId="14" fillId="0" borderId="53" xfId="0" applyNumberFormat="1" applyFont="1" applyBorder="1" applyAlignment="1">
      <alignment horizontal="center"/>
    </xf>
    <xf numFmtId="1" fontId="15" fillId="4" borderId="49" xfId="0" applyNumberFormat="1" applyFont="1" applyFill="1" applyBorder="1" applyAlignment="1">
      <alignment horizontal="center"/>
    </xf>
    <xf numFmtId="0" fontId="14" fillId="10" borderId="46" xfId="0" applyNumberFormat="1" applyFont="1" applyFill="1" applyBorder="1" applyAlignment="1">
      <alignment horizontal="center"/>
    </xf>
    <xf numFmtId="16" fontId="5" fillId="0" borderId="0" xfId="0" applyNumberFormat="1" applyFont="1" applyBorder="1" applyAlignment="1">
      <alignment horizontal="center"/>
    </xf>
    <xf numFmtId="0" fontId="15" fillId="4" borderId="49" xfId="0" applyFont="1" applyFill="1" applyBorder="1"/>
    <xf numFmtId="20" fontId="4" fillId="0" borderId="91" xfId="0" applyNumberFormat="1" applyFont="1" applyBorder="1" applyAlignment="1">
      <alignment horizontal="left" vertical="center"/>
    </xf>
    <xf numFmtId="20" fontId="4" fillId="0" borderId="91" xfId="0" applyNumberFormat="1" applyFont="1" applyBorder="1" applyAlignment="1">
      <alignment vertical="center"/>
    </xf>
    <xf numFmtId="1" fontId="0" fillId="11" borderId="46" xfId="0" applyNumberFormat="1" applyFill="1" applyBorder="1" applyAlignment="1">
      <alignment horizontal="center"/>
    </xf>
    <xf numFmtId="1" fontId="0" fillId="11" borderId="27" xfId="0" applyNumberFormat="1" applyFill="1" applyBorder="1" applyAlignment="1">
      <alignment horizontal="center"/>
    </xf>
    <xf numFmtId="0" fontId="6" fillId="11" borderId="58" xfId="0" applyFont="1" applyFill="1" applyBorder="1" applyAlignment="1">
      <alignment horizontal="center"/>
    </xf>
    <xf numFmtId="0" fontId="6" fillId="11" borderId="27" xfId="0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left" vertical="center"/>
    </xf>
    <xf numFmtId="0" fontId="14" fillId="0" borderId="0" xfId="0" applyFont="1"/>
    <xf numFmtId="0" fontId="14" fillId="0" borderId="93" xfId="0" applyFont="1" applyBorder="1"/>
    <xf numFmtId="0" fontId="14" fillId="0" borderId="94" xfId="0" applyFont="1" applyBorder="1"/>
    <xf numFmtId="0" fontId="5" fillId="0" borderId="94" xfId="0" applyFont="1" applyBorder="1"/>
    <xf numFmtId="0" fontId="5" fillId="0" borderId="95" xfId="0" applyFont="1" applyBorder="1"/>
    <xf numFmtId="0" fontId="14" fillId="0" borderId="0" xfId="0" applyFont="1" applyAlignment="1">
      <alignment horizontal="center"/>
    </xf>
    <xf numFmtId="0" fontId="5" fillId="0" borderId="96" xfId="0" applyFont="1" applyBorder="1"/>
    <xf numFmtId="0" fontId="14" fillId="0" borderId="27" xfId="0" applyFont="1" applyBorder="1"/>
    <xf numFmtId="0" fontId="5" fillId="0" borderId="97" xfId="0" applyFont="1" applyBorder="1"/>
    <xf numFmtId="0" fontId="14" fillId="0" borderId="96" xfId="0" applyFont="1" applyBorder="1"/>
    <xf numFmtId="1" fontId="5" fillId="0" borderId="27" xfId="0" applyNumberFormat="1" applyFont="1" applyBorder="1"/>
    <xf numFmtId="1" fontId="5" fillId="0" borderId="27" xfId="0" applyNumberFormat="1" applyFont="1" applyBorder="1" applyAlignment="1">
      <alignment horizontal="center"/>
    </xf>
    <xf numFmtId="1" fontId="5" fillId="0" borderId="99" xfId="0" applyNumberFormat="1" applyFont="1" applyBorder="1"/>
    <xf numFmtId="1" fontId="5" fillId="0" borderId="99" xfId="0" applyNumberFormat="1" applyFont="1" applyBorder="1" applyAlignment="1">
      <alignment horizontal="center"/>
    </xf>
    <xf numFmtId="0" fontId="5" fillId="0" borderId="100" xfId="0" applyFont="1" applyBorder="1"/>
    <xf numFmtId="1" fontId="5" fillId="0" borderId="97" xfId="0" applyNumberFormat="1" applyFont="1" applyBorder="1" applyAlignment="1">
      <alignment horizontal="center"/>
    </xf>
    <xf numFmtId="1" fontId="5" fillId="0" borderId="100" xfId="0" applyNumberFormat="1" applyFont="1" applyBorder="1" applyAlignment="1">
      <alignment horizontal="center"/>
    </xf>
    <xf numFmtId="0" fontId="5" fillId="0" borderId="101" xfId="0" applyFont="1" applyBorder="1"/>
    <xf numFmtId="0" fontId="5" fillId="0" borderId="78" xfId="0" applyFont="1" applyBorder="1"/>
    <xf numFmtId="0" fontId="5" fillId="0" borderId="15" xfId="0" applyFont="1" applyBorder="1"/>
    <xf numFmtId="0" fontId="14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14" fillId="0" borderId="96" xfId="0" applyFont="1" applyBorder="1" applyAlignment="1">
      <alignment horizontal="center"/>
    </xf>
    <xf numFmtId="0" fontId="14" fillId="0" borderId="98" xfId="0" applyFont="1" applyBorder="1" applyAlignment="1">
      <alignment horizontal="center"/>
    </xf>
    <xf numFmtId="1" fontId="14" fillId="0" borderId="27" xfId="0" applyNumberFormat="1" applyFont="1" applyBorder="1"/>
    <xf numFmtId="1" fontId="14" fillId="0" borderId="99" xfId="0" applyNumberFormat="1" applyFont="1" applyBorder="1"/>
    <xf numFmtId="0" fontId="14" fillId="0" borderId="99" xfId="0" applyFont="1" applyBorder="1"/>
    <xf numFmtId="12" fontId="5" fillId="0" borderId="27" xfId="0" applyNumberFormat="1" applyFont="1" applyBorder="1"/>
    <xf numFmtId="0" fontId="14" fillId="0" borderId="27" xfId="0" applyFont="1" applyFill="1" applyBorder="1"/>
    <xf numFmtId="0" fontId="5" fillId="0" borderId="27" xfId="0" applyFont="1" applyFill="1" applyBorder="1"/>
    <xf numFmtId="0" fontId="14" fillId="0" borderId="27" xfId="0" applyFont="1" applyFill="1" applyBorder="1" applyAlignment="1">
      <alignment horizontal="center"/>
    </xf>
    <xf numFmtId="12" fontId="5" fillId="0" borderId="27" xfId="0" applyNumberFormat="1" applyFont="1" applyFill="1" applyBorder="1"/>
    <xf numFmtId="12" fontId="14" fillId="0" borderId="27" xfId="0" applyNumberFormat="1" applyFont="1" applyBorder="1" applyAlignment="1">
      <alignment horizontal="center"/>
    </xf>
    <xf numFmtId="1" fontId="0" fillId="11" borderId="62" xfId="0" applyNumberFormat="1" applyFill="1" applyBorder="1" applyAlignment="1">
      <alignment horizontal="center"/>
    </xf>
    <xf numFmtId="0" fontId="2" fillId="0" borderId="0" xfId="0" applyNumberFormat="1" applyFont="1" applyBorder="1" applyAlignment="1">
      <alignment horizontal="right" vertical="center"/>
    </xf>
    <xf numFmtId="20" fontId="14" fillId="0" borderId="0" xfId="0" applyNumberFormat="1" applyFont="1" applyBorder="1" applyAlignment="1">
      <alignment horizontal="left" vertical="center"/>
    </xf>
    <xf numFmtId="2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20" fontId="14" fillId="0" borderId="27" xfId="0" applyNumberFormat="1" applyFont="1" applyBorder="1" applyAlignment="1">
      <alignment horizontal="left" vertical="center"/>
    </xf>
    <xf numFmtId="20" fontId="5" fillId="0" borderId="27" xfId="0" applyNumberFormat="1" applyFont="1" applyBorder="1" applyAlignment="1">
      <alignment horizontal="left" vertical="center"/>
    </xf>
    <xf numFmtId="20" fontId="14" fillId="0" borderId="27" xfId="0" applyNumberFormat="1" applyFont="1" applyBorder="1" applyAlignment="1">
      <alignment horizontal="right" vertical="center"/>
    </xf>
    <xf numFmtId="0" fontId="14" fillId="0" borderId="27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" fontId="0" fillId="11" borderId="70" xfId="0" applyNumberFormat="1" applyFill="1" applyBorder="1" applyAlignment="1">
      <alignment horizontal="center"/>
    </xf>
    <xf numFmtId="0" fontId="14" fillId="0" borderId="53" xfId="0" applyFont="1" applyBorder="1" applyAlignment="1"/>
    <xf numFmtId="0" fontId="11" fillId="9" borderId="0" xfId="0" applyFont="1" applyFill="1" applyBorder="1" applyAlignment="1"/>
    <xf numFmtId="0" fontId="6" fillId="11" borderId="70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2" fillId="4" borderId="3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4" borderId="89" xfId="0" applyFont="1" applyFill="1" applyBorder="1" applyAlignment="1">
      <alignment horizontal="center" vertical="center"/>
    </xf>
    <xf numFmtId="0" fontId="1" fillId="4" borderId="90" xfId="0" applyFont="1" applyFill="1" applyBorder="1" applyAlignment="1">
      <alignment horizontal="center" vertical="center"/>
    </xf>
    <xf numFmtId="0" fontId="9" fillId="0" borderId="84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0" fontId="9" fillId="0" borderId="8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1" fillId="9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K96"/>
  <sheetViews>
    <sheetView topLeftCell="A7" workbookViewId="0">
      <selection activeCell="D14" sqref="D14:D17"/>
    </sheetView>
  </sheetViews>
  <sheetFormatPr baseColWidth="10" defaultColWidth="8.83203125" defaultRowHeight="13"/>
  <cols>
    <col min="1" max="1" width="3.1640625" customWidth="1"/>
    <col min="2" max="2" width="3.5" style="109" bestFit="1" customWidth="1"/>
    <col min="3" max="3" width="14.83203125" bestFit="1" customWidth="1"/>
    <col min="4" max="4" width="21" bestFit="1" customWidth="1"/>
    <col min="5" max="5" width="5.5" style="135" bestFit="1" customWidth="1"/>
    <col min="6" max="7" width="6.6640625" bestFit="1" customWidth="1"/>
    <col min="8" max="8" width="9.1640625" style="1" customWidth="1"/>
    <col min="9" max="9" width="9.6640625" style="1" customWidth="1"/>
    <col min="10" max="10" width="7.83203125" style="1" customWidth="1"/>
  </cols>
  <sheetData>
    <row r="1" spans="2:11" ht="14" thickBot="1"/>
    <row r="2" spans="2:11" ht="20">
      <c r="B2" s="302" t="s">
        <v>93</v>
      </c>
      <c r="C2" s="303"/>
      <c r="D2" s="303"/>
      <c r="E2" s="303"/>
      <c r="F2" s="303"/>
      <c r="G2" s="303"/>
      <c r="H2" s="303"/>
      <c r="I2" s="303"/>
      <c r="J2" s="304"/>
    </row>
    <row r="3" spans="2:11" ht="21" thickBot="1">
      <c r="B3" s="305" t="s">
        <v>6</v>
      </c>
      <c r="C3" s="306"/>
      <c r="D3" s="306"/>
      <c r="E3" s="306"/>
      <c r="F3" s="306"/>
      <c r="G3" s="306"/>
      <c r="H3" s="306"/>
      <c r="I3" s="306"/>
      <c r="J3" s="307"/>
    </row>
    <row r="4" spans="2:11" ht="14" thickBot="1"/>
    <row r="5" spans="2:11" ht="17" thickBot="1">
      <c r="B5" s="46"/>
      <c r="C5" s="5" t="s">
        <v>0</v>
      </c>
      <c r="D5" s="5" t="s">
        <v>10</v>
      </c>
      <c r="E5" s="136" t="s">
        <v>1</v>
      </c>
      <c r="F5" s="5" t="s">
        <v>2</v>
      </c>
      <c r="G5" s="5" t="s">
        <v>3</v>
      </c>
      <c r="H5" s="5" t="s">
        <v>4</v>
      </c>
      <c r="I5" s="300" t="s">
        <v>5</v>
      </c>
      <c r="J5" s="301"/>
      <c r="K5" s="2"/>
    </row>
    <row r="6" spans="2:11" ht="17" thickBot="1">
      <c r="B6" s="110">
        <v>1</v>
      </c>
      <c r="C6" s="111" t="s">
        <v>12</v>
      </c>
      <c r="D6" s="111" t="s">
        <v>177</v>
      </c>
      <c r="E6" s="143" t="s">
        <v>184</v>
      </c>
      <c r="F6" s="112">
        <v>71</v>
      </c>
      <c r="G6" s="112">
        <v>69</v>
      </c>
      <c r="H6" s="113">
        <f>+SUM(F6:G6)</f>
        <v>140</v>
      </c>
      <c r="I6" s="114" t="s">
        <v>2</v>
      </c>
      <c r="J6" s="115">
        <f>(F6+F7+F8+F9)-MAX(F6:F9)</f>
        <v>224</v>
      </c>
    </row>
    <row r="7" spans="2:11" ht="17" thickBot="1">
      <c r="B7" s="110">
        <f t="shared" ref="B7:B70" si="0">1+B6</f>
        <v>2</v>
      </c>
      <c r="C7" s="116" t="s">
        <v>12</v>
      </c>
      <c r="D7" s="116" t="s">
        <v>16</v>
      </c>
      <c r="E7" s="142" t="s">
        <v>185</v>
      </c>
      <c r="F7" s="112">
        <v>75</v>
      </c>
      <c r="G7" s="112">
        <v>71</v>
      </c>
      <c r="H7" s="117">
        <f t="shared" ref="H7:H62" si="1">+SUM(F7:G7)</f>
        <v>146</v>
      </c>
      <c r="I7" s="118" t="s">
        <v>3</v>
      </c>
      <c r="J7" s="119">
        <f>SUM(G6:G9)-MAX(G6:G9)</f>
        <v>217</v>
      </c>
    </row>
    <row r="8" spans="2:11" ht="17" thickBot="1">
      <c r="B8" s="110">
        <f t="shared" si="0"/>
        <v>3</v>
      </c>
      <c r="C8" s="120" t="s">
        <v>12</v>
      </c>
      <c r="D8" s="120" t="s">
        <v>14</v>
      </c>
      <c r="E8" s="142" t="s">
        <v>186</v>
      </c>
      <c r="F8" s="112">
        <v>78</v>
      </c>
      <c r="G8" s="112">
        <v>83</v>
      </c>
      <c r="H8" s="117">
        <f t="shared" si="1"/>
        <v>161</v>
      </c>
      <c r="I8" s="121" t="s">
        <v>7</v>
      </c>
      <c r="J8" s="122">
        <f>+J6+J7</f>
        <v>441</v>
      </c>
    </row>
    <row r="9" spans="2:11" ht="17" thickBot="1">
      <c r="B9" s="110">
        <f t="shared" si="0"/>
        <v>4</v>
      </c>
      <c r="C9" s="123" t="s">
        <v>12</v>
      </c>
      <c r="D9" s="123" t="s">
        <v>15</v>
      </c>
      <c r="E9" s="144" t="s">
        <v>187</v>
      </c>
      <c r="F9" s="112">
        <v>80</v>
      </c>
      <c r="G9" s="112">
        <v>77</v>
      </c>
      <c r="H9" s="124">
        <f t="shared" si="1"/>
        <v>157</v>
      </c>
      <c r="I9" s="125"/>
      <c r="J9" s="126"/>
    </row>
    <row r="10" spans="2:11" ht="17" thickBot="1">
      <c r="B10" s="110">
        <f t="shared" si="0"/>
        <v>5</v>
      </c>
      <c r="C10" s="111" t="s">
        <v>13</v>
      </c>
      <c r="D10" s="111" t="s">
        <v>110</v>
      </c>
      <c r="E10" s="137">
        <v>0</v>
      </c>
      <c r="F10" s="112">
        <v>80</v>
      </c>
      <c r="G10" s="112">
        <v>80</v>
      </c>
      <c r="H10" s="113">
        <f t="shared" si="1"/>
        <v>160</v>
      </c>
      <c r="I10" s="114" t="s">
        <v>2</v>
      </c>
      <c r="J10" s="115">
        <f>(F10+F11+F12+F13)-MAX(F10:F13)</f>
        <v>234</v>
      </c>
    </row>
    <row r="11" spans="2:11" ht="17" thickBot="1">
      <c r="B11" s="110">
        <f t="shared" si="0"/>
        <v>6</v>
      </c>
      <c r="C11" s="116" t="s">
        <v>13</v>
      </c>
      <c r="D11" s="116" t="s">
        <v>17</v>
      </c>
      <c r="E11" s="138">
        <v>1.2</v>
      </c>
      <c r="F11" s="112">
        <v>78</v>
      </c>
      <c r="G11" s="112">
        <v>83</v>
      </c>
      <c r="H11" s="117">
        <f t="shared" si="1"/>
        <v>161</v>
      </c>
      <c r="I11" s="118" t="s">
        <v>3</v>
      </c>
      <c r="J11" s="119">
        <f>SUM(G10:G13)-MAX(G10:G13)</f>
        <v>233</v>
      </c>
    </row>
    <row r="12" spans="2:11" ht="17" thickBot="1">
      <c r="B12" s="110">
        <f t="shared" si="0"/>
        <v>7</v>
      </c>
      <c r="C12" s="127" t="s">
        <v>13</v>
      </c>
      <c r="D12" s="120" t="s">
        <v>18</v>
      </c>
      <c r="E12" s="138">
        <v>2.2000000000000002</v>
      </c>
      <c r="F12" s="112">
        <v>82</v>
      </c>
      <c r="G12" s="112">
        <v>80</v>
      </c>
      <c r="H12" s="117">
        <f t="shared" si="1"/>
        <v>162</v>
      </c>
      <c r="I12" s="121" t="s">
        <v>7</v>
      </c>
      <c r="J12" s="122">
        <f>+J10+J11</f>
        <v>467</v>
      </c>
    </row>
    <row r="13" spans="2:11" ht="17" thickBot="1">
      <c r="B13" s="110">
        <f t="shared" si="0"/>
        <v>8</v>
      </c>
      <c r="C13" s="123" t="s">
        <v>13</v>
      </c>
      <c r="D13" s="123" t="s">
        <v>19</v>
      </c>
      <c r="E13" s="139">
        <v>2.7</v>
      </c>
      <c r="F13" s="112">
        <v>76</v>
      </c>
      <c r="G13" s="112">
        <v>73</v>
      </c>
      <c r="H13" s="124">
        <f t="shared" si="1"/>
        <v>149</v>
      </c>
      <c r="I13" s="125"/>
      <c r="J13" s="126"/>
    </row>
    <row r="14" spans="2:11" ht="17" thickBot="1">
      <c r="B14" s="110">
        <f t="shared" si="0"/>
        <v>9</v>
      </c>
      <c r="C14" s="111" t="s">
        <v>20</v>
      </c>
      <c r="D14" s="111" t="s">
        <v>21</v>
      </c>
      <c r="E14" s="137">
        <v>35.9</v>
      </c>
      <c r="F14" s="112">
        <v>124</v>
      </c>
      <c r="G14" s="112">
        <v>117</v>
      </c>
      <c r="H14" s="115">
        <f t="shared" si="1"/>
        <v>241</v>
      </c>
      <c r="I14" s="114" t="s">
        <v>2</v>
      </c>
      <c r="J14" s="115">
        <f>(F14+F15+F16+F17)-MAX(F14:F17)</f>
        <v>398</v>
      </c>
    </row>
    <row r="15" spans="2:11" ht="17" thickBot="1">
      <c r="B15" s="110">
        <f t="shared" si="0"/>
        <v>10</v>
      </c>
      <c r="C15" s="116" t="s">
        <v>20</v>
      </c>
      <c r="D15" s="116" t="s">
        <v>178</v>
      </c>
      <c r="E15" s="138">
        <v>36</v>
      </c>
      <c r="F15" s="112">
        <v>134</v>
      </c>
      <c r="G15" s="112">
        <v>142</v>
      </c>
      <c r="H15" s="128">
        <f t="shared" si="1"/>
        <v>276</v>
      </c>
      <c r="I15" s="118" t="s">
        <v>3</v>
      </c>
      <c r="J15" s="119">
        <f>SUM(G14:G17)-MAX(G14:G17)</f>
        <v>369</v>
      </c>
    </row>
    <row r="16" spans="2:11" ht="17" thickBot="1">
      <c r="B16" s="110">
        <f t="shared" si="0"/>
        <v>11</v>
      </c>
      <c r="C16" s="127" t="s">
        <v>20</v>
      </c>
      <c r="D16" s="120" t="s">
        <v>22</v>
      </c>
      <c r="E16" s="138">
        <v>36</v>
      </c>
      <c r="F16" s="112">
        <v>140</v>
      </c>
      <c r="G16" s="112">
        <v>122</v>
      </c>
      <c r="H16" s="128">
        <f t="shared" si="1"/>
        <v>262</v>
      </c>
      <c r="I16" s="121" t="s">
        <v>7</v>
      </c>
      <c r="J16" s="122">
        <f>+J14+J15</f>
        <v>767</v>
      </c>
    </row>
    <row r="17" spans="2:10" ht="17" thickBot="1">
      <c r="B17" s="110">
        <f t="shared" si="0"/>
        <v>12</v>
      </c>
      <c r="C17" s="123" t="s">
        <v>20</v>
      </c>
      <c r="D17" s="123" t="s">
        <v>23</v>
      </c>
      <c r="E17" s="139">
        <v>30.6</v>
      </c>
      <c r="F17" s="112">
        <v>147</v>
      </c>
      <c r="G17" s="112">
        <v>130</v>
      </c>
      <c r="H17" s="129">
        <f t="shared" si="1"/>
        <v>277</v>
      </c>
      <c r="I17" s="125"/>
      <c r="J17" s="126"/>
    </row>
    <row r="18" spans="2:10" ht="17" thickBot="1">
      <c r="B18" s="110">
        <f t="shared" si="0"/>
        <v>13</v>
      </c>
      <c r="C18" s="111" t="s">
        <v>24</v>
      </c>
      <c r="D18" s="111" t="s">
        <v>26</v>
      </c>
      <c r="E18" s="137">
        <v>1.6</v>
      </c>
      <c r="F18" s="112">
        <v>87</v>
      </c>
      <c r="G18" s="112">
        <v>79</v>
      </c>
      <c r="H18" s="115">
        <f t="shared" si="1"/>
        <v>166</v>
      </c>
      <c r="I18" s="114" t="s">
        <v>2</v>
      </c>
      <c r="J18" s="115">
        <f>(F18+F19+F20+F21)-MAX(F18:F21)</f>
        <v>248</v>
      </c>
    </row>
    <row r="19" spans="2:10" ht="17" thickBot="1">
      <c r="B19" s="110">
        <f t="shared" si="0"/>
        <v>14</v>
      </c>
      <c r="C19" s="116" t="s">
        <v>24</v>
      </c>
      <c r="D19" s="116" t="s">
        <v>209</v>
      </c>
      <c r="E19" s="142" t="s">
        <v>206</v>
      </c>
      <c r="F19" s="112">
        <v>81</v>
      </c>
      <c r="G19" s="112">
        <v>80</v>
      </c>
      <c r="H19" s="128">
        <f t="shared" si="1"/>
        <v>161</v>
      </c>
      <c r="I19" s="118" t="s">
        <v>3</v>
      </c>
      <c r="J19" s="119">
        <f>SUM(G18:G21)-MAX(G18:G21)</f>
        <v>239</v>
      </c>
    </row>
    <row r="20" spans="2:10" ht="17" thickBot="1">
      <c r="B20" s="110">
        <f t="shared" si="0"/>
        <v>15</v>
      </c>
      <c r="C20" s="127" t="s">
        <v>24</v>
      </c>
      <c r="D20" s="120" t="s">
        <v>28</v>
      </c>
      <c r="E20" s="138">
        <v>1.4</v>
      </c>
      <c r="F20" s="112">
        <v>85</v>
      </c>
      <c r="G20" s="112">
        <v>85</v>
      </c>
      <c r="H20" s="128">
        <f t="shared" si="1"/>
        <v>170</v>
      </c>
      <c r="I20" s="121" t="s">
        <v>7</v>
      </c>
      <c r="J20" s="122">
        <f>+J18+J19</f>
        <v>487</v>
      </c>
    </row>
    <row r="21" spans="2:10" ht="17" thickBot="1">
      <c r="B21" s="110">
        <f t="shared" si="0"/>
        <v>16</v>
      </c>
      <c r="C21" s="123" t="s">
        <v>24</v>
      </c>
      <c r="D21" s="123" t="s">
        <v>30</v>
      </c>
      <c r="E21" s="139">
        <v>4</v>
      </c>
      <c r="F21" s="112">
        <v>82</v>
      </c>
      <c r="G21" s="112">
        <v>80</v>
      </c>
      <c r="H21" s="129">
        <f t="shared" si="1"/>
        <v>162</v>
      </c>
      <c r="I21" s="125"/>
      <c r="J21" s="126"/>
    </row>
    <row r="22" spans="2:10" ht="17" thickBot="1">
      <c r="B22" s="110">
        <f t="shared" si="0"/>
        <v>17</v>
      </c>
      <c r="C22" s="111" t="s">
        <v>25</v>
      </c>
      <c r="D22" s="111" t="s">
        <v>27</v>
      </c>
      <c r="E22" s="145" t="s">
        <v>207</v>
      </c>
      <c r="F22" s="112">
        <v>82</v>
      </c>
      <c r="G22" s="112">
        <v>95</v>
      </c>
      <c r="H22" s="115">
        <f t="shared" si="1"/>
        <v>177</v>
      </c>
      <c r="I22" s="130" t="s">
        <v>2</v>
      </c>
      <c r="J22" s="115">
        <f>(F22+F23+F24+F25)-MAX(F22:F25)</f>
        <v>261</v>
      </c>
    </row>
    <row r="23" spans="2:10" ht="17" thickBot="1">
      <c r="B23" s="110">
        <f t="shared" si="0"/>
        <v>18</v>
      </c>
      <c r="C23" s="116" t="s">
        <v>25</v>
      </c>
      <c r="D23" s="116" t="s">
        <v>208</v>
      </c>
      <c r="E23" s="138">
        <v>8.3000000000000007</v>
      </c>
      <c r="F23" s="112">
        <v>95</v>
      </c>
      <c r="G23" s="112">
        <v>94</v>
      </c>
      <c r="H23" s="128">
        <f t="shared" si="1"/>
        <v>189</v>
      </c>
      <c r="I23" s="118" t="s">
        <v>3</v>
      </c>
      <c r="J23" s="119">
        <f>SUM(G22:G25)-MAX(G22:G25)</f>
        <v>264</v>
      </c>
    </row>
    <row r="24" spans="2:10" ht="17" thickBot="1">
      <c r="B24" s="110">
        <f t="shared" si="0"/>
        <v>19</v>
      </c>
      <c r="C24" s="127" t="s">
        <v>25</v>
      </c>
      <c r="D24" s="120" t="s">
        <v>29</v>
      </c>
      <c r="E24" s="138">
        <v>0.2</v>
      </c>
      <c r="F24" s="112">
        <v>95</v>
      </c>
      <c r="G24" s="112">
        <v>87</v>
      </c>
      <c r="H24" s="128">
        <f t="shared" si="1"/>
        <v>182</v>
      </c>
      <c r="I24" s="121" t="s">
        <v>7</v>
      </c>
      <c r="J24" s="122">
        <f>+J22+J23</f>
        <v>525</v>
      </c>
    </row>
    <row r="25" spans="2:10" ht="17" thickBot="1">
      <c r="B25" s="110">
        <f t="shared" si="0"/>
        <v>20</v>
      </c>
      <c r="C25" s="123" t="s">
        <v>25</v>
      </c>
      <c r="D25" s="123" t="s">
        <v>31</v>
      </c>
      <c r="E25" s="139">
        <v>0.8</v>
      </c>
      <c r="F25" s="112">
        <v>84</v>
      </c>
      <c r="G25" s="112">
        <v>83</v>
      </c>
      <c r="H25" s="129">
        <f t="shared" si="1"/>
        <v>167</v>
      </c>
      <c r="I25" s="125"/>
      <c r="J25" s="126"/>
    </row>
    <row r="26" spans="2:10" ht="17" thickBot="1">
      <c r="B26" s="110">
        <f t="shared" si="0"/>
        <v>21</v>
      </c>
      <c r="C26" s="111" t="s">
        <v>32</v>
      </c>
      <c r="D26" s="111" t="s">
        <v>33</v>
      </c>
      <c r="E26" s="140">
        <v>0.9</v>
      </c>
      <c r="F26" s="112">
        <v>80</v>
      </c>
      <c r="G26" s="112">
        <v>78</v>
      </c>
      <c r="H26" s="115">
        <f t="shared" si="1"/>
        <v>158</v>
      </c>
      <c r="I26" s="114" t="s">
        <v>2</v>
      </c>
      <c r="J26" s="115">
        <f>(F26+F27+F28+F29)-MAX(F26:F29)</f>
        <v>237</v>
      </c>
    </row>
    <row r="27" spans="2:10" ht="17" thickBot="1">
      <c r="B27" s="110">
        <f t="shared" si="0"/>
        <v>22</v>
      </c>
      <c r="C27" s="116" t="s">
        <v>32</v>
      </c>
      <c r="D27" s="116" t="s">
        <v>34</v>
      </c>
      <c r="E27" s="138">
        <v>1.7</v>
      </c>
      <c r="F27" s="112">
        <v>85</v>
      </c>
      <c r="G27" s="112">
        <v>81</v>
      </c>
      <c r="H27" s="128">
        <f t="shared" si="1"/>
        <v>166</v>
      </c>
      <c r="I27" s="118" t="s">
        <v>3</v>
      </c>
      <c r="J27" s="119">
        <f>SUM(G26:G29)-MAX(G26:G29)</f>
        <v>231</v>
      </c>
    </row>
    <row r="28" spans="2:10" ht="17" thickBot="1">
      <c r="B28" s="110">
        <f t="shared" si="0"/>
        <v>23</v>
      </c>
      <c r="C28" s="127" t="s">
        <v>32</v>
      </c>
      <c r="D28" s="120" t="s">
        <v>35</v>
      </c>
      <c r="E28" s="138">
        <v>0.8</v>
      </c>
      <c r="F28" s="112">
        <v>77</v>
      </c>
      <c r="G28" s="112">
        <v>79</v>
      </c>
      <c r="H28" s="128">
        <f t="shared" si="1"/>
        <v>156</v>
      </c>
      <c r="I28" s="121" t="s">
        <v>7</v>
      </c>
      <c r="J28" s="122">
        <f>+J26+J27</f>
        <v>468</v>
      </c>
    </row>
    <row r="29" spans="2:10" ht="17" thickBot="1">
      <c r="B29" s="110">
        <f t="shared" si="0"/>
        <v>24</v>
      </c>
      <c r="C29" s="123" t="s">
        <v>32</v>
      </c>
      <c r="D29" s="123" t="s">
        <v>179</v>
      </c>
      <c r="E29" s="144" t="s">
        <v>188</v>
      </c>
      <c r="F29" s="112">
        <v>80</v>
      </c>
      <c r="G29" s="112">
        <v>74</v>
      </c>
      <c r="H29" s="129">
        <f t="shared" si="1"/>
        <v>154</v>
      </c>
      <c r="I29" s="125"/>
      <c r="J29" s="126"/>
    </row>
    <row r="30" spans="2:10" ht="17" thickBot="1">
      <c r="B30" s="110">
        <f t="shared" si="0"/>
        <v>25</v>
      </c>
      <c r="C30" s="111" t="s">
        <v>37</v>
      </c>
      <c r="D30" s="111" t="s">
        <v>39</v>
      </c>
      <c r="E30" s="145" t="s">
        <v>187</v>
      </c>
      <c r="F30" s="112">
        <v>71</v>
      </c>
      <c r="G30" s="112">
        <v>75</v>
      </c>
      <c r="H30" s="115">
        <f t="shared" si="1"/>
        <v>146</v>
      </c>
      <c r="I30" s="114" t="s">
        <v>2</v>
      </c>
      <c r="J30" s="115">
        <f>(F30+F31+F32+F33)-MAX(F30:F33)</f>
        <v>223</v>
      </c>
    </row>
    <row r="31" spans="2:10" ht="17" thickBot="1">
      <c r="B31" s="110">
        <f t="shared" si="0"/>
        <v>26</v>
      </c>
      <c r="C31" s="116" t="s">
        <v>37</v>
      </c>
      <c r="D31" s="116" t="s">
        <v>40</v>
      </c>
      <c r="E31" s="142" t="s">
        <v>189</v>
      </c>
      <c r="F31" s="112">
        <v>74</v>
      </c>
      <c r="G31" s="112">
        <v>79</v>
      </c>
      <c r="H31" s="128">
        <f t="shared" si="1"/>
        <v>153</v>
      </c>
      <c r="I31" s="118" t="s">
        <v>3</v>
      </c>
      <c r="J31" s="119">
        <f>SUM(G30:G33)-MAX(G30:G33)</f>
        <v>225</v>
      </c>
    </row>
    <row r="32" spans="2:10" ht="17" thickBot="1">
      <c r="B32" s="110">
        <f t="shared" si="0"/>
        <v>27</v>
      </c>
      <c r="C32" s="127" t="s">
        <v>37</v>
      </c>
      <c r="D32" s="120" t="s">
        <v>41</v>
      </c>
      <c r="E32" s="142" t="s">
        <v>190</v>
      </c>
      <c r="F32" s="112">
        <v>78</v>
      </c>
      <c r="G32" s="112">
        <v>77</v>
      </c>
      <c r="H32" s="128">
        <f t="shared" si="1"/>
        <v>155</v>
      </c>
      <c r="I32" s="121" t="s">
        <v>7</v>
      </c>
      <c r="J32" s="122">
        <f>+J30+J31</f>
        <v>448</v>
      </c>
    </row>
    <row r="33" spans="2:10" ht="17" thickBot="1">
      <c r="B33" s="110">
        <f t="shared" si="0"/>
        <v>28</v>
      </c>
      <c r="C33" s="123" t="s">
        <v>37</v>
      </c>
      <c r="D33" s="123" t="s">
        <v>42</v>
      </c>
      <c r="E33" s="144" t="s">
        <v>191</v>
      </c>
      <c r="F33" s="112">
        <v>80</v>
      </c>
      <c r="G33" s="112">
        <v>73</v>
      </c>
      <c r="H33" s="129">
        <f t="shared" si="1"/>
        <v>153</v>
      </c>
      <c r="I33" s="125"/>
      <c r="J33" s="126"/>
    </row>
    <row r="34" spans="2:10" ht="17" thickBot="1">
      <c r="B34" s="110">
        <f t="shared" si="0"/>
        <v>29</v>
      </c>
      <c r="C34" s="111" t="s">
        <v>38</v>
      </c>
      <c r="D34" s="111" t="s">
        <v>180</v>
      </c>
      <c r="E34" s="140">
        <v>3.9</v>
      </c>
      <c r="F34" s="112">
        <v>83</v>
      </c>
      <c r="G34" s="112">
        <v>90</v>
      </c>
      <c r="H34" s="115">
        <f t="shared" si="1"/>
        <v>173</v>
      </c>
      <c r="I34" s="114" t="s">
        <v>2</v>
      </c>
      <c r="J34" s="115">
        <f>(F34+F35+F36+F37)-MAX(F34:F37)</f>
        <v>240</v>
      </c>
    </row>
    <row r="35" spans="2:10" ht="17" thickBot="1">
      <c r="B35" s="110">
        <f t="shared" si="0"/>
        <v>30</v>
      </c>
      <c r="C35" s="116" t="s">
        <v>38</v>
      </c>
      <c r="D35" s="116" t="s">
        <v>43</v>
      </c>
      <c r="E35" s="142" t="s">
        <v>192</v>
      </c>
      <c r="F35" s="112">
        <v>79</v>
      </c>
      <c r="G35" s="112">
        <v>75</v>
      </c>
      <c r="H35" s="128">
        <f t="shared" si="1"/>
        <v>154</v>
      </c>
      <c r="I35" s="118" t="s">
        <v>3</v>
      </c>
      <c r="J35" s="119">
        <f>SUM(G34:G37)-MAX(G34:G37)</f>
        <v>232</v>
      </c>
    </row>
    <row r="36" spans="2:10" ht="17" thickBot="1">
      <c r="B36" s="110">
        <f t="shared" si="0"/>
        <v>31</v>
      </c>
      <c r="C36" s="127" t="s">
        <v>38</v>
      </c>
      <c r="D36" s="120" t="s">
        <v>44</v>
      </c>
      <c r="E36" s="142" t="s">
        <v>193</v>
      </c>
      <c r="F36" s="112">
        <v>86</v>
      </c>
      <c r="G36" s="112">
        <v>73</v>
      </c>
      <c r="H36" s="128">
        <f t="shared" si="1"/>
        <v>159</v>
      </c>
      <c r="I36" s="121" t="s">
        <v>7</v>
      </c>
      <c r="J36" s="122">
        <f>+J34+J35</f>
        <v>472</v>
      </c>
    </row>
    <row r="37" spans="2:10" ht="17" thickBot="1">
      <c r="B37" s="110">
        <f t="shared" si="0"/>
        <v>32</v>
      </c>
      <c r="C37" s="123" t="s">
        <v>38</v>
      </c>
      <c r="D37" s="123" t="s">
        <v>45</v>
      </c>
      <c r="E37" s="144" t="s">
        <v>194</v>
      </c>
      <c r="F37" s="112">
        <v>78</v>
      </c>
      <c r="G37" s="112">
        <v>84</v>
      </c>
      <c r="H37" s="129">
        <f t="shared" si="1"/>
        <v>162</v>
      </c>
      <c r="I37" s="125"/>
      <c r="J37" s="126"/>
    </row>
    <row r="38" spans="2:10" ht="17" thickBot="1">
      <c r="B38" s="110">
        <f t="shared" si="0"/>
        <v>33</v>
      </c>
      <c r="C38" s="111" t="s">
        <v>46</v>
      </c>
      <c r="D38" s="111" t="s">
        <v>54</v>
      </c>
      <c r="E38" s="145" t="s">
        <v>190</v>
      </c>
      <c r="F38" s="112">
        <v>77</v>
      </c>
      <c r="G38" s="112">
        <v>74</v>
      </c>
      <c r="H38" s="115">
        <f t="shared" si="1"/>
        <v>151</v>
      </c>
      <c r="I38" s="114" t="s">
        <v>2</v>
      </c>
      <c r="J38" s="115">
        <f>(F38+F39+F40+F41)-MAX(F38:F41)</f>
        <v>218</v>
      </c>
    </row>
    <row r="39" spans="2:10" ht="17" thickBot="1">
      <c r="B39" s="110">
        <f t="shared" si="0"/>
        <v>34</v>
      </c>
      <c r="C39" s="116" t="s">
        <v>46</v>
      </c>
      <c r="D39" s="116" t="s">
        <v>49</v>
      </c>
      <c r="E39" s="142" t="s">
        <v>195</v>
      </c>
      <c r="F39" s="112">
        <v>72</v>
      </c>
      <c r="G39" s="112">
        <v>76</v>
      </c>
      <c r="H39" s="128">
        <f t="shared" si="1"/>
        <v>148</v>
      </c>
      <c r="I39" s="118" t="s">
        <v>3</v>
      </c>
      <c r="J39" s="119">
        <f>SUM(G38:G41)-MAX(G38:G41)</f>
        <v>217</v>
      </c>
    </row>
    <row r="40" spans="2:10" ht="17" thickBot="1">
      <c r="B40" s="110">
        <f t="shared" si="0"/>
        <v>35</v>
      </c>
      <c r="C40" s="127" t="s">
        <v>46</v>
      </c>
      <c r="D40" s="120" t="s">
        <v>50</v>
      </c>
      <c r="E40" s="142" t="s">
        <v>196</v>
      </c>
      <c r="F40" s="112">
        <v>72</v>
      </c>
      <c r="G40" s="112">
        <v>70</v>
      </c>
      <c r="H40" s="128">
        <f t="shared" si="1"/>
        <v>142</v>
      </c>
      <c r="I40" s="121" t="s">
        <v>7</v>
      </c>
      <c r="J40" s="122">
        <f>+J38+J39</f>
        <v>435</v>
      </c>
    </row>
    <row r="41" spans="2:10" ht="17" thickBot="1">
      <c r="B41" s="110">
        <f t="shared" si="0"/>
        <v>36</v>
      </c>
      <c r="C41" s="123" t="s">
        <v>46</v>
      </c>
      <c r="D41" s="123" t="s">
        <v>51</v>
      </c>
      <c r="E41" s="144" t="s">
        <v>197</v>
      </c>
      <c r="F41" s="112">
        <v>74</v>
      </c>
      <c r="G41" s="112">
        <v>73</v>
      </c>
      <c r="H41" s="129">
        <f t="shared" si="1"/>
        <v>147</v>
      </c>
      <c r="I41" s="125"/>
      <c r="J41" s="126"/>
    </row>
    <row r="42" spans="2:10" ht="17" thickBot="1">
      <c r="B42" s="110">
        <f t="shared" si="0"/>
        <v>37</v>
      </c>
      <c r="C42" s="111" t="s">
        <v>47</v>
      </c>
      <c r="D42" s="111" t="s">
        <v>52</v>
      </c>
      <c r="E42" s="143" t="s">
        <v>198</v>
      </c>
      <c r="F42" s="112">
        <v>77</v>
      </c>
      <c r="G42" s="112">
        <v>81</v>
      </c>
      <c r="H42" s="115">
        <f t="shared" si="1"/>
        <v>158</v>
      </c>
      <c r="I42" s="114" t="s">
        <v>2</v>
      </c>
      <c r="J42" s="115">
        <f>(F42+F43+F44+F45)-MAX(F42:F45)</f>
        <v>222</v>
      </c>
    </row>
    <row r="43" spans="2:10" ht="17" thickBot="1">
      <c r="B43" s="110">
        <f t="shared" si="0"/>
        <v>38</v>
      </c>
      <c r="C43" s="116" t="s">
        <v>47</v>
      </c>
      <c r="D43" s="116" t="s">
        <v>53</v>
      </c>
      <c r="E43" s="142" t="s">
        <v>199</v>
      </c>
      <c r="F43" s="112">
        <v>78</v>
      </c>
      <c r="G43" s="112">
        <v>69</v>
      </c>
      <c r="H43" s="128">
        <f t="shared" si="1"/>
        <v>147</v>
      </c>
      <c r="I43" s="118" t="s">
        <v>3</v>
      </c>
      <c r="J43" s="119">
        <f>SUM(G42:G45)-MAX(G42:G45)</f>
        <v>210</v>
      </c>
    </row>
    <row r="44" spans="2:10" ht="17" thickBot="1">
      <c r="B44" s="110">
        <f t="shared" si="0"/>
        <v>39</v>
      </c>
      <c r="C44" s="127" t="s">
        <v>47</v>
      </c>
      <c r="D44" s="120" t="s">
        <v>48</v>
      </c>
      <c r="E44" s="142" t="s">
        <v>188</v>
      </c>
      <c r="F44" s="112">
        <v>75</v>
      </c>
      <c r="G44" s="112">
        <v>72</v>
      </c>
      <c r="H44" s="128">
        <f t="shared" si="1"/>
        <v>147</v>
      </c>
      <c r="I44" s="121" t="s">
        <v>7</v>
      </c>
      <c r="J44" s="122">
        <f>+J42+J43</f>
        <v>432</v>
      </c>
    </row>
    <row r="45" spans="2:10" ht="17" thickBot="1">
      <c r="B45" s="110">
        <f t="shared" si="0"/>
        <v>40</v>
      </c>
      <c r="C45" s="123" t="s">
        <v>47</v>
      </c>
      <c r="D45" s="123" t="s">
        <v>55</v>
      </c>
      <c r="E45" s="144" t="s">
        <v>200</v>
      </c>
      <c r="F45" s="112">
        <v>70</v>
      </c>
      <c r="G45" s="112">
        <v>69</v>
      </c>
      <c r="H45" s="129">
        <f t="shared" si="1"/>
        <v>139</v>
      </c>
      <c r="I45" s="125"/>
      <c r="J45" s="126"/>
    </row>
    <row r="46" spans="2:10" ht="17" thickBot="1">
      <c r="B46" s="110">
        <f t="shared" si="0"/>
        <v>41</v>
      </c>
      <c r="C46" s="111" t="s">
        <v>56</v>
      </c>
      <c r="D46" s="111" t="s">
        <v>58</v>
      </c>
      <c r="E46" s="137">
        <v>1.1000000000000001</v>
      </c>
      <c r="F46" s="112">
        <v>79</v>
      </c>
      <c r="G46" s="112">
        <v>82</v>
      </c>
      <c r="H46" s="115">
        <f t="shared" si="1"/>
        <v>161</v>
      </c>
      <c r="I46" s="114" t="s">
        <v>2</v>
      </c>
      <c r="J46" s="115">
        <f>(F46+F47+F48+F49)-MAX(F46:F49)</f>
        <v>233</v>
      </c>
    </row>
    <row r="47" spans="2:10" ht="17" thickBot="1">
      <c r="B47" s="110">
        <f t="shared" si="0"/>
        <v>42</v>
      </c>
      <c r="C47" s="116" t="s">
        <v>56</v>
      </c>
      <c r="D47" s="116" t="s">
        <v>59</v>
      </c>
      <c r="E47" s="142" t="s">
        <v>201</v>
      </c>
      <c r="F47" s="112">
        <v>79</v>
      </c>
      <c r="G47" s="112">
        <v>77</v>
      </c>
      <c r="H47" s="128">
        <f t="shared" si="1"/>
        <v>156</v>
      </c>
      <c r="I47" s="118" t="s">
        <v>3</v>
      </c>
      <c r="J47" s="119">
        <f>SUM(G46:G49)-MAX(G46:G49)</f>
        <v>241</v>
      </c>
    </row>
    <row r="48" spans="2:10" ht="17" thickBot="1">
      <c r="B48" s="110">
        <f t="shared" si="0"/>
        <v>43</v>
      </c>
      <c r="C48" s="127" t="s">
        <v>56</v>
      </c>
      <c r="D48" s="120" t="s">
        <v>60</v>
      </c>
      <c r="E48" s="138">
        <v>1.4</v>
      </c>
      <c r="F48" s="112">
        <v>75</v>
      </c>
      <c r="G48" s="112">
        <v>82</v>
      </c>
      <c r="H48" s="128">
        <f t="shared" si="1"/>
        <v>157</v>
      </c>
      <c r="I48" s="121" t="s">
        <v>7</v>
      </c>
      <c r="J48" s="122">
        <f>+J46+J47</f>
        <v>474</v>
      </c>
    </row>
    <row r="49" spans="2:10" ht="17" thickBot="1">
      <c r="B49" s="110">
        <f t="shared" si="0"/>
        <v>44</v>
      </c>
      <c r="C49" s="123" t="s">
        <v>56</v>
      </c>
      <c r="D49" s="123" t="s">
        <v>61</v>
      </c>
      <c r="E49" s="139">
        <v>3.8</v>
      </c>
      <c r="F49" s="112">
        <v>87</v>
      </c>
      <c r="G49" s="112">
        <v>82</v>
      </c>
      <c r="H49" s="129">
        <f t="shared" si="1"/>
        <v>169</v>
      </c>
      <c r="I49" s="125"/>
      <c r="J49" s="126"/>
    </row>
    <row r="50" spans="2:10" ht="17" thickBot="1">
      <c r="B50" s="110">
        <f t="shared" si="0"/>
        <v>45</v>
      </c>
      <c r="C50" s="111" t="s">
        <v>57</v>
      </c>
      <c r="D50" s="111" t="s">
        <v>62</v>
      </c>
      <c r="E50" s="137">
        <v>3.4</v>
      </c>
      <c r="F50" s="112">
        <v>76</v>
      </c>
      <c r="G50" s="112">
        <v>74</v>
      </c>
      <c r="H50" s="115">
        <f t="shared" si="1"/>
        <v>150</v>
      </c>
      <c r="I50" s="114" t="s">
        <v>2</v>
      </c>
      <c r="J50" s="115">
        <f>(F50+F51+F52+F53)-MAX(F50:F53)</f>
        <v>239</v>
      </c>
    </row>
    <row r="51" spans="2:10" ht="17" thickBot="1">
      <c r="B51" s="110">
        <f t="shared" si="0"/>
        <v>46</v>
      </c>
      <c r="C51" s="116" t="s">
        <v>57</v>
      </c>
      <c r="D51" s="116" t="s">
        <v>63</v>
      </c>
      <c r="E51" s="138">
        <v>5.9</v>
      </c>
      <c r="F51" s="112">
        <v>88</v>
      </c>
      <c r="G51" s="112">
        <v>88</v>
      </c>
      <c r="H51" s="128">
        <f t="shared" si="1"/>
        <v>176</v>
      </c>
      <c r="I51" s="118" t="s">
        <v>3</v>
      </c>
      <c r="J51" s="119">
        <f>SUM(G50:G53)-MAX(G50:G53)</f>
        <v>230</v>
      </c>
    </row>
    <row r="52" spans="2:10" ht="17" thickBot="1">
      <c r="B52" s="110">
        <f t="shared" si="0"/>
        <v>47</v>
      </c>
      <c r="C52" s="127" t="s">
        <v>57</v>
      </c>
      <c r="D52" s="120" t="s">
        <v>181</v>
      </c>
      <c r="E52" s="138">
        <v>3.8</v>
      </c>
      <c r="F52" s="112">
        <v>82</v>
      </c>
      <c r="G52" s="112">
        <v>79</v>
      </c>
      <c r="H52" s="128">
        <f t="shared" si="1"/>
        <v>161</v>
      </c>
      <c r="I52" s="121" t="s">
        <v>7</v>
      </c>
      <c r="J52" s="122">
        <f>+J50+J51</f>
        <v>469</v>
      </c>
    </row>
    <row r="53" spans="2:10" ht="17" thickBot="1">
      <c r="B53" s="110">
        <f t="shared" si="0"/>
        <v>48</v>
      </c>
      <c r="C53" s="123" t="s">
        <v>57</v>
      </c>
      <c r="D53" s="123" t="s">
        <v>64</v>
      </c>
      <c r="E53" s="139">
        <v>1.5</v>
      </c>
      <c r="F53" s="112">
        <v>81</v>
      </c>
      <c r="G53" s="112">
        <v>77</v>
      </c>
      <c r="H53" s="129">
        <f t="shared" si="1"/>
        <v>158</v>
      </c>
      <c r="I53" s="125"/>
      <c r="J53" s="126"/>
    </row>
    <row r="54" spans="2:10" ht="17" thickBot="1">
      <c r="B54" s="110">
        <f t="shared" si="0"/>
        <v>49</v>
      </c>
      <c r="C54" s="111" t="s">
        <v>65</v>
      </c>
      <c r="D54" s="111" t="s">
        <v>66</v>
      </c>
      <c r="E54" s="137">
        <v>9.6</v>
      </c>
      <c r="F54" s="112">
        <v>93</v>
      </c>
      <c r="G54" s="112">
        <v>96</v>
      </c>
      <c r="H54" s="115">
        <f t="shared" si="1"/>
        <v>189</v>
      </c>
      <c r="I54" s="114" t="s">
        <v>2</v>
      </c>
      <c r="J54" s="115" t="s">
        <v>247</v>
      </c>
    </row>
    <row r="55" spans="2:10" ht="17" thickBot="1">
      <c r="B55" s="110">
        <f t="shared" si="0"/>
        <v>50</v>
      </c>
      <c r="C55" s="116" t="s">
        <v>65</v>
      </c>
      <c r="D55" s="116" t="s">
        <v>67</v>
      </c>
      <c r="E55" s="138">
        <v>2.1</v>
      </c>
      <c r="F55" s="112">
        <v>80</v>
      </c>
      <c r="G55" s="112">
        <v>95</v>
      </c>
      <c r="H55" s="128">
        <f t="shared" si="1"/>
        <v>175</v>
      </c>
      <c r="I55" s="118" t="s">
        <v>3</v>
      </c>
      <c r="J55" s="119" t="s">
        <v>247</v>
      </c>
    </row>
    <row r="56" spans="2:10" ht="17" thickBot="1">
      <c r="B56" s="110">
        <f t="shared" si="0"/>
        <v>51</v>
      </c>
      <c r="C56" s="127" t="s">
        <v>65</v>
      </c>
      <c r="D56" s="120" t="s">
        <v>211</v>
      </c>
      <c r="E56" s="138">
        <v>5.6</v>
      </c>
      <c r="F56" s="112">
        <v>93</v>
      </c>
      <c r="G56" s="149" t="s">
        <v>212</v>
      </c>
      <c r="H56" s="128">
        <f t="shared" si="1"/>
        <v>93</v>
      </c>
      <c r="I56" s="121" t="s">
        <v>7</v>
      </c>
      <c r="J56" s="122" t="s">
        <v>247</v>
      </c>
    </row>
    <row r="57" spans="2:10" ht="17" thickBot="1">
      <c r="B57" s="110">
        <f t="shared" si="0"/>
        <v>52</v>
      </c>
      <c r="C57" s="123" t="s">
        <v>65</v>
      </c>
      <c r="D57" s="123" t="s">
        <v>68</v>
      </c>
      <c r="E57" s="139">
        <v>12.3</v>
      </c>
      <c r="F57" s="112">
        <v>110</v>
      </c>
      <c r="G57" s="149" t="s">
        <v>212</v>
      </c>
      <c r="H57" s="129">
        <f t="shared" si="1"/>
        <v>110</v>
      </c>
      <c r="I57" s="125"/>
      <c r="J57" s="126"/>
    </row>
    <row r="58" spans="2:10" ht="17" thickBot="1">
      <c r="B58" s="110">
        <f t="shared" si="0"/>
        <v>53</v>
      </c>
      <c r="C58" s="111" t="s">
        <v>69</v>
      </c>
      <c r="D58" s="111" t="s">
        <v>70</v>
      </c>
      <c r="E58" s="143" t="s">
        <v>193</v>
      </c>
      <c r="F58" s="112">
        <v>82</v>
      </c>
      <c r="G58" s="112">
        <v>89</v>
      </c>
      <c r="H58" s="115">
        <f t="shared" si="1"/>
        <v>171</v>
      </c>
      <c r="I58" s="114" t="s">
        <v>2</v>
      </c>
      <c r="J58" s="115">
        <f>(F58+F59+F60+F61)-MAX(F58:F61)</f>
        <v>248</v>
      </c>
    </row>
    <row r="59" spans="2:10" ht="17" thickBot="1">
      <c r="B59" s="110">
        <f t="shared" si="0"/>
        <v>54</v>
      </c>
      <c r="C59" s="116" t="s">
        <v>69</v>
      </c>
      <c r="D59" s="116" t="s">
        <v>71</v>
      </c>
      <c r="E59" s="138">
        <v>3.3</v>
      </c>
      <c r="F59" s="112">
        <v>86</v>
      </c>
      <c r="G59" s="112">
        <v>100</v>
      </c>
      <c r="H59" s="128">
        <f t="shared" si="1"/>
        <v>186</v>
      </c>
      <c r="I59" s="118" t="s">
        <v>3</v>
      </c>
      <c r="J59" s="119">
        <f>SUM(G58:G61)-MAX(G58:G61)</f>
        <v>248</v>
      </c>
    </row>
    <row r="60" spans="2:10" ht="17" thickBot="1">
      <c r="B60" s="110">
        <f t="shared" si="0"/>
        <v>55</v>
      </c>
      <c r="C60" s="127" t="s">
        <v>69</v>
      </c>
      <c r="D60" s="120" t="s">
        <v>75</v>
      </c>
      <c r="E60" s="138">
        <v>0.4</v>
      </c>
      <c r="F60" s="112">
        <v>84</v>
      </c>
      <c r="G60" s="112">
        <v>84</v>
      </c>
      <c r="H60" s="128">
        <f t="shared" si="1"/>
        <v>168</v>
      </c>
      <c r="I60" s="121" t="s">
        <v>7</v>
      </c>
      <c r="J60" s="122">
        <f>+J58+J59</f>
        <v>496</v>
      </c>
    </row>
    <row r="61" spans="2:10" ht="17" thickBot="1">
      <c r="B61" s="110">
        <f t="shared" si="0"/>
        <v>56</v>
      </c>
      <c r="C61" s="123" t="s">
        <v>69</v>
      </c>
      <c r="D61" s="123" t="s">
        <v>73</v>
      </c>
      <c r="E61" s="144" t="s">
        <v>202</v>
      </c>
      <c r="F61" s="112">
        <v>82</v>
      </c>
      <c r="G61" s="112">
        <v>75</v>
      </c>
      <c r="H61" s="129">
        <f t="shared" si="1"/>
        <v>157</v>
      </c>
      <c r="I61" s="125"/>
      <c r="J61" s="126"/>
    </row>
    <row r="62" spans="2:10" ht="17" thickBot="1">
      <c r="B62" s="110">
        <f t="shared" si="0"/>
        <v>57</v>
      </c>
      <c r="C62" s="111" t="s">
        <v>74</v>
      </c>
      <c r="D62" s="111" t="s">
        <v>72</v>
      </c>
      <c r="E62" s="137">
        <v>10</v>
      </c>
      <c r="F62" s="112">
        <v>101</v>
      </c>
      <c r="G62" s="112">
        <v>100</v>
      </c>
      <c r="H62" s="115">
        <f t="shared" si="1"/>
        <v>201</v>
      </c>
      <c r="I62" s="114" t="s">
        <v>2</v>
      </c>
      <c r="J62" s="115">
        <f>(F62+F63+F64+F65)-MAX(F62:F65)</f>
        <v>260</v>
      </c>
    </row>
    <row r="63" spans="2:10" ht="17" thickBot="1">
      <c r="B63" s="110">
        <f t="shared" si="0"/>
        <v>58</v>
      </c>
      <c r="C63" s="116" t="s">
        <v>74</v>
      </c>
      <c r="D63" s="116" t="s">
        <v>77</v>
      </c>
      <c r="E63" s="138">
        <v>6.9</v>
      </c>
      <c r="F63" s="112">
        <v>88</v>
      </c>
      <c r="G63" s="112">
        <v>88</v>
      </c>
      <c r="H63" s="128">
        <f t="shared" ref="H63:H90" si="2">+SUM(F63:G63)</f>
        <v>176</v>
      </c>
      <c r="I63" s="118" t="s">
        <v>3</v>
      </c>
      <c r="J63" s="119">
        <f>SUM(G62:G65)-MAX(G62:G65)</f>
        <v>267</v>
      </c>
    </row>
    <row r="64" spans="2:10" ht="17" thickBot="1">
      <c r="B64" s="110">
        <f t="shared" si="0"/>
        <v>59</v>
      </c>
      <c r="C64" s="127" t="s">
        <v>74</v>
      </c>
      <c r="D64" s="120" t="s">
        <v>76</v>
      </c>
      <c r="E64" s="138">
        <v>2.2000000000000002</v>
      </c>
      <c r="F64" s="112">
        <v>85</v>
      </c>
      <c r="G64" s="112">
        <v>91</v>
      </c>
      <c r="H64" s="128">
        <f t="shared" si="2"/>
        <v>176</v>
      </c>
      <c r="I64" s="121" t="s">
        <v>7</v>
      </c>
      <c r="J64" s="122">
        <f>+J62+J63</f>
        <v>527</v>
      </c>
    </row>
    <row r="65" spans="2:10" ht="17" thickBot="1">
      <c r="B65" s="110">
        <f t="shared" si="0"/>
        <v>60</v>
      </c>
      <c r="C65" s="123" t="s">
        <v>74</v>
      </c>
      <c r="D65" s="123" t="s">
        <v>78</v>
      </c>
      <c r="E65" s="144" t="s">
        <v>203</v>
      </c>
      <c r="F65" s="112">
        <v>87</v>
      </c>
      <c r="G65" s="112">
        <v>88</v>
      </c>
      <c r="H65" s="129">
        <f t="shared" si="2"/>
        <v>175</v>
      </c>
      <c r="I65" s="125"/>
      <c r="J65" s="126"/>
    </row>
    <row r="66" spans="2:10" ht="17" thickBot="1">
      <c r="B66" s="110">
        <f t="shared" si="0"/>
        <v>61</v>
      </c>
      <c r="C66" s="111" t="s">
        <v>79</v>
      </c>
      <c r="D66" s="111" t="s">
        <v>81</v>
      </c>
      <c r="E66" s="137">
        <v>14.3</v>
      </c>
      <c r="F66" s="112">
        <v>107</v>
      </c>
      <c r="G66" s="112">
        <v>93</v>
      </c>
      <c r="H66" s="115">
        <f t="shared" si="2"/>
        <v>200</v>
      </c>
      <c r="I66" s="114" t="s">
        <v>2</v>
      </c>
      <c r="J66" s="115">
        <f>(F66+F67+F68+F69)-MAX(F66:F69)</f>
        <v>329</v>
      </c>
    </row>
    <row r="67" spans="2:10" ht="17" thickBot="1">
      <c r="B67" s="110">
        <f t="shared" si="0"/>
        <v>62</v>
      </c>
      <c r="C67" s="116" t="s">
        <v>79</v>
      </c>
      <c r="D67" s="116" t="s">
        <v>82</v>
      </c>
      <c r="E67" s="138">
        <v>26.8</v>
      </c>
      <c r="F67" s="112">
        <v>122</v>
      </c>
      <c r="G67" s="112">
        <v>119</v>
      </c>
      <c r="H67" s="128">
        <f t="shared" si="2"/>
        <v>241</v>
      </c>
      <c r="I67" s="118" t="s">
        <v>3</v>
      </c>
      <c r="J67" s="119">
        <f>SUM(G66:G69)-MAX(G66:G69)</f>
        <v>312</v>
      </c>
    </row>
    <row r="68" spans="2:10" ht="17" thickBot="1">
      <c r="B68" s="110">
        <f t="shared" si="0"/>
        <v>63</v>
      </c>
      <c r="C68" s="127" t="s">
        <v>79</v>
      </c>
      <c r="D68" s="120" t="s">
        <v>83</v>
      </c>
      <c r="E68" s="138">
        <v>16</v>
      </c>
      <c r="F68" s="112">
        <v>111</v>
      </c>
      <c r="G68" s="112">
        <v>100</v>
      </c>
      <c r="H68" s="128">
        <f t="shared" si="2"/>
        <v>211</v>
      </c>
      <c r="I68" s="121" t="s">
        <v>7</v>
      </c>
      <c r="J68" s="122">
        <f>+J66+J67</f>
        <v>641</v>
      </c>
    </row>
    <row r="69" spans="2:10" ht="17" thickBot="1">
      <c r="B69" s="110">
        <f t="shared" si="0"/>
        <v>64</v>
      </c>
      <c r="C69" s="123" t="s">
        <v>79</v>
      </c>
      <c r="D69" s="123" t="s">
        <v>84</v>
      </c>
      <c r="E69" s="139">
        <v>29.2</v>
      </c>
      <c r="F69" s="112">
        <v>111</v>
      </c>
      <c r="G69" s="112">
        <v>123</v>
      </c>
      <c r="H69" s="129">
        <f t="shared" si="2"/>
        <v>234</v>
      </c>
      <c r="I69" s="125"/>
      <c r="J69" s="126"/>
    </row>
    <row r="70" spans="2:10" ht="17" thickBot="1">
      <c r="B70" s="110">
        <f t="shared" si="0"/>
        <v>65</v>
      </c>
      <c r="C70" s="111" t="s">
        <v>80</v>
      </c>
      <c r="D70" s="111" t="s">
        <v>85</v>
      </c>
      <c r="E70" s="137">
        <v>23</v>
      </c>
      <c r="F70" s="112">
        <v>116</v>
      </c>
      <c r="G70" s="112">
        <v>98</v>
      </c>
      <c r="H70" s="115">
        <f t="shared" si="2"/>
        <v>214</v>
      </c>
      <c r="I70" s="114" t="s">
        <v>2</v>
      </c>
      <c r="J70" s="115">
        <f>(F70+F71+F72+F73)-MAX(F70:F73)</f>
        <v>354</v>
      </c>
    </row>
    <row r="71" spans="2:10" ht="17" thickBot="1">
      <c r="B71" s="110">
        <f t="shared" ref="B71:B90" si="3">1+B70</f>
        <v>66</v>
      </c>
      <c r="C71" s="116" t="s">
        <v>80</v>
      </c>
      <c r="D71" s="116"/>
      <c r="E71" s="138"/>
      <c r="F71" s="112">
        <v>121</v>
      </c>
      <c r="G71" s="112"/>
      <c r="H71" s="128">
        <f t="shared" si="2"/>
        <v>121</v>
      </c>
      <c r="I71" s="118" t="s">
        <v>3</v>
      </c>
      <c r="J71" s="119">
        <f>SUM(G70:G73)-MAX(G70:G73)</f>
        <v>189</v>
      </c>
    </row>
    <row r="72" spans="2:10" ht="17" thickBot="1">
      <c r="B72" s="110">
        <f t="shared" si="3"/>
        <v>67</v>
      </c>
      <c r="C72" s="127" t="s">
        <v>80</v>
      </c>
      <c r="D72" s="120" t="s">
        <v>182</v>
      </c>
      <c r="E72" s="138">
        <v>30.9</v>
      </c>
      <c r="F72" s="112">
        <v>121</v>
      </c>
      <c r="G72" s="112">
        <v>119</v>
      </c>
      <c r="H72" s="128">
        <f t="shared" si="2"/>
        <v>240</v>
      </c>
      <c r="I72" s="121" t="s">
        <v>7</v>
      </c>
      <c r="J72" s="122">
        <f>+J70+J71</f>
        <v>543</v>
      </c>
    </row>
    <row r="73" spans="2:10" ht="17" thickBot="1">
      <c r="B73" s="110">
        <f t="shared" si="3"/>
        <v>68</v>
      </c>
      <c r="C73" s="123" t="s">
        <v>80</v>
      </c>
      <c r="D73" s="123" t="s">
        <v>86</v>
      </c>
      <c r="E73" s="139">
        <v>21.2</v>
      </c>
      <c r="F73" s="112">
        <v>117</v>
      </c>
      <c r="G73" s="112">
        <v>91</v>
      </c>
      <c r="H73" s="129">
        <f t="shared" si="2"/>
        <v>208</v>
      </c>
      <c r="I73" s="125"/>
      <c r="J73" s="126"/>
    </row>
    <row r="74" spans="2:10" ht="17" thickBot="1">
      <c r="B74" s="110">
        <f t="shared" si="3"/>
        <v>69</v>
      </c>
      <c r="C74" s="111" t="s">
        <v>87</v>
      </c>
      <c r="D74" s="111" t="s">
        <v>386</v>
      </c>
      <c r="E74" s="137">
        <v>16</v>
      </c>
      <c r="F74" s="112">
        <v>89</v>
      </c>
      <c r="G74" s="112">
        <v>92</v>
      </c>
      <c r="H74" s="115">
        <f t="shared" si="2"/>
        <v>181</v>
      </c>
      <c r="I74" s="114" t="s">
        <v>2</v>
      </c>
      <c r="J74" s="115">
        <f>(F74+F75+F76+F77)-MAX(F74:F77)</f>
        <v>269</v>
      </c>
    </row>
    <row r="75" spans="2:10" ht="17" thickBot="1">
      <c r="B75" s="110">
        <f t="shared" si="3"/>
        <v>70</v>
      </c>
      <c r="C75" s="116" t="s">
        <v>87</v>
      </c>
      <c r="D75" s="116" t="s">
        <v>88</v>
      </c>
      <c r="E75" s="138">
        <v>13</v>
      </c>
      <c r="F75" s="112">
        <v>93</v>
      </c>
      <c r="G75" s="112">
        <v>101</v>
      </c>
      <c r="H75" s="128">
        <f t="shared" si="2"/>
        <v>194</v>
      </c>
      <c r="I75" s="118" t="s">
        <v>3</v>
      </c>
      <c r="J75" s="119">
        <f>SUM(G74:G77)-MAX(G74:G77)</f>
        <v>265</v>
      </c>
    </row>
    <row r="76" spans="2:10" ht="17" thickBot="1">
      <c r="B76" s="110">
        <f t="shared" si="3"/>
        <v>71</v>
      </c>
      <c r="C76" s="127" t="s">
        <v>87</v>
      </c>
      <c r="D76" s="120" t="s">
        <v>89</v>
      </c>
      <c r="E76" s="138">
        <v>9</v>
      </c>
      <c r="F76" s="112">
        <v>89</v>
      </c>
      <c r="G76" s="112">
        <v>91</v>
      </c>
      <c r="H76" s="128">
        <f t="shared" si="2"/>
        <v>180</v>
      </c>
      <c r="I76" s="121" t="s">
        <v>7</v>
      </c>
      <c r="J76" s="122">
        <f>+J74+J75</f>
        <v>534</v>
      </c>
    </row>
    <row r="77" spans="2:10" ht="17" thickBot="1">
      <c r="B77" s="110">
        <f t="shared" si="3"/>
        <v>72</v>
      </c>
      <c r="C77" s="123" t="s">
        <v>87</v>
      </c>
      <c r="D77" s="123" t="s">
        <v>210</v>
      </c>
      <c r="E77" s="139">
        <v>0</v>
      </c>
      <c r="F77" s="112">
        <v>91</v>
      </c>
      <c r="G77" s="112">
        <v>82</v>
      </c>
      <c r="H77" s="129">
        <f t="shared" si="2"/>
        <v>173</v>
      </c>
      <c r="I77" s="125"/>
      <c r="J77" s="126"/>
    </row>
    <row r="78" spans="2:10" ht="17" thickBot="1">
      <c r="B78" s="110">
        <f t="shared" si="3"/>
        <v>73</v>
      </c>
      <c r="C78" s="111" t="s">
        <v>90</v>
      </c>
      <c r="D78" s="111" t="s">
        <v>97</v>
      </c>
      <c r="E78" s="143" t="s">
        <v>195</v>
      </c>
      <c r="F78" s="112">
        <v>73</v>
      </c>
      <c r="G78" s="112">
        <v>73</v>
      </c>
      <c r="H78" s="115">
        <f t="shared" si="2"/>
        <v>146</v>
      </c>
      <c r="I78" s="114" t="s">
        <v>2</v>
      </c>
      <c r="J78" s="115">
        <f>(F78+F79+F80+F81)-MAX(F78:F81)</f>
        <v>230</v>
      </c>
    </row>
    <row r="79" spans="2:10" ht="17" thickBot="1">
      <c r="B79" s="110">
        <f t="shared" si="3"/>
        <v>74</v>
      </c>
      <c r="C79" s="116" t="s">
        <v>90</v>
      </c>
      <c r="D79" s="116" t="s">
        <v>98</v>
      </c>
      <c r="E79" s="142" t="s">
        <v>204</v>
      </c>
      <c r="F79" s="112">
        <v>72</v>
      </c>
      <c r="G79" s="112">
        <v>74</v>
      </c>
      <c r="H79" s="128">
        <f t="shared" si="2"/>
        <v>146</v>
      </c>
      <c r="I79" s="118" t="s">
        <v>3</v>
      </c>
      <c r="J79" s="119">
        <f>SUM(G78:G81)-MAX(G78:G81)</f>
        <v>219</v>
      </c>
    </row>
    <row r="80" spans="2:10" ht="17" thickBot="1">
      <c r="B80" s="110">
        <f t="shared" si="3"/>
        <v>75</v>
      </c>
      <c r="C80" s="127" t="s">
        <v>90</v>
      </c>
      <c r="D80" s="120" t="s">
        <v>101</v>
      </c>
      <c r="E80" s="138">
        <v>0.7</v>
      </c>
      <c r="F80" s="112">
        <v>86</v>
      </c>
      <c r="G80" s="112">
        <v>80</v>
      </c>
      <c r="H80" s="128">
        <f t="shared" si="2"/>
        <v>166</v>
      </c>
      <c r="I80" s="121" t="s">
        <v>7</v>
      </c>
      <c r="J80" s="122">
        <f>+J78+J79</f>
        <v>449</v>
      </c>
    </row>
    <row r="81" spans="2:10" ht="17" thickBot="1">
      <c r="B81" s="110">
        <f t="shared" si="3"/>
        <v>76</v>
      </c>
      <c r="C81" s="123" t="s">
        <v>90</v>
      </c>
      <c r="D81" s="123" t="s">
        <v>102</v>
      </c>
      <c r="E81" s="139">
        <v>0.6</v>
      </c>
      <c r="F81" s="112">
        <v>85</v>
      </c>
      <c r="G81" s="112">
        <v>72</v>
      </c>
      <c r="H81" s="129">
        <f t="shared" si="2"/>
        <v>157</v>
      </c>
      <c r="I81" s="125"/>
      <c r="J81" s="126"/>
    </row>
    <row r="82" spans="2:10" ht="17" thickBot="1">
      <c r="B82" s="110">
        <f t="shared" si="3"/>
        <v>77</v>
      </c>
      <c r="C82" s="111" t="s">
        <v>91</v>
      </c>
      <c r="D82" s="111" t="s">
        <v>99</v>
      </c>
      <c r="E82" s="137">
        <v>2.5</v>
      </c>
      <c r="F82" s="112">
        <v>86</v>
      </c>
      <c r="G82" s="112">
        <v>84</v>
      </c>
      <c r="H82" s="115">
        <f t="shared" si="2"/>
        <v>170</v>
      </c>
      <c r="I82" s="114" t="s">
        <v>2</v>
      </c>
      <c r="J82" s="115">
        <f>(F82+F83+F84+F85)-MAX(F82:F85)</f>
        <v>255</v>
      </c>
    </row>
    <row r="83" spans="2:10" ht="17" thickBot="1">
      <c r="B83" s="110">
        <f t="shared" si="3"/>
        <v>78</v>
      </c>
      <c r="C83" s="116" t="s">
        <v>91</v>
      </c>
      <c r="D83" s="116" t="s">
        <v>100</v>
      </c>
      <c r="E83" s="138">
        <v>0.1</v>
      </c>
      <c r="F83" s="112">
        <v>88</v>
      </c>
      <c r="G83" s="112">
        <v>92</v>
      </c>
      <c r="H83" s="128">
        <f t="shared" si="2"/>
        <v>180</v>
      </c>
      <c r="I83" s="118" t="s">
        <v>3</v>
      </c>
      <c r="J83" s="119">
        <f>SUM(G82:G85)-MAX(G82:G85)</f>
        <v>252</v>
      </c>
    </row>
    <row r="84" spans="2:10" ht="17" thickBot="1">
      <c r="B84" s="110">
        <f t="shared" si="3"/>
        <v>79</v>
      </c>
      <c r="C84" s="127" t="s">
        <v>91</v>
      </c>
      <c r="D84" s="120" t="s">
        <v>103</v>
      </c>
      <c r="E84" s="138">
        <v>2.8</v>
      </c>
      <c r="F84" s="112">
        <v>91</v>
      </c>
      <c r="G84" s="112">
        <v>80</v>
      </c>
      <c r="H84" s="128">
        <f t="shared" si="2"/>
        <v>171</v>
      </c>
      <c r="I84" s="121" t="s">
        <v>7</v>
      </c>
      <c r="J84" s="122">
        <f>+J82+J83</f>
        <v>507</v>
      </c>
    </row>
    <row r="85" spans="2:10" ht="17" thickBot="1">
      <c r="B85" s="110">
        <f t="shared" si="3"/>
        <v>80</v>
      </c>
      <c r="C85" s="123" t="s">
        <v>91</v>
      </c>
      <c r="D85" s="123" t="s">
        <v>104</v>
      </c>
      <c r="E85" s="139">
        <v>3.9</v>
      </c>
      <c r="F85" s="112">
        <v>81</v>
      </c>
      <c r="G85" s="112">
        <v>88</v>
      </c>
      <c r="H85" s="129">
        <f t="shared" si="2"/>
        <v>169</v>
      </c>
      <c r="I85" s="125"/>
      <c r="J85" s="126"/>
    </row>
    <row r="86" spans="2:10" ht="17" thickBot="1">
      <c r="B86" s="110">
        <f t="shared" si="3"/>
        <v>81</v>
      </c>
      <c r="C86" s="111" t="s">
        <v>92</v>
      </c>
      <c r="D86" s="111" t="s">
        <v>183</v>
      </c>
      <c r="E86" s="137" t="s">
        <v>205</v>
      </c>
      <c r="F86" s="112">
        <v>144</v>
      </c>
      <c r="G86" s="112">
        <v>130</v>
      </c>
      <c r="H86" s="115">
        <f t="shared" si="2"/>
        <v>274</v>
      </c>
      <c r="I86" s="114" t="s">
        <v>2</v>
      </c>
      <c r="J86" s="115">
        <f>(F86+F87+F88+F89)-MAX(F86:F89)</f>
        <v>382</v>
      </c>
    </row>
    <row r="87" spans="2:10" ht="17" thickBot="1">
      <c r="B87" s="110">
        <f t="shared" si="3"/>
        <v>82</v>
      </c>
      <c r="C87" s="116" t="s">
        <v>92</v>
      </c>
      <c r="D87" s="116" t="s">
        <v>105</v>
      </c>
      <c r="E87" s="137" t="s">
        <v>205</v>
      </c>
      <c r="F87" s="112">
        <v>115</v>
      </c>
      <c r="G87" s="112">
        <v>131</v>
      </c>
      <c r="H87" s="128">
        <f t="shared" si="2"/>
        <v>246</v>
      </c>
      <c r="I87" s="118" t="s">
        <v>3</v>
      </c>
      <c r="J87" s="119">
        <f>SUM(G86:G89)-MAX(G86:G89)</f>
        <v>389</v>
      </c>
    </row>
    <row r="88" spans="2:10" ht="17" thickBot="1">
      <c r="B88" s="110">
        <f t="shared" si="3"/>
        <v>83</v>
      </c>
      <c r="C88" s="127" t="s">
        <v>92</v>
      </c>
      <c r="D88" s="120" t="s">
        <v>106</v>
      </c>
      <c r="E88" s="137" t="s">
        <v>205</v>
      </c>
      <c r="F88" s="112">
        <v>123</v>
      </c>
      <c r="G88" s="112">
        <v>130</v>
      </c>
      <c r="H88" s="128">
        <f t="shared" si="2"/>
        <v>253</v>
      </c>
      <c r="I88" s="121" t="s">
        <v>7</v>
      </c>
      <c r="J88" s="122">
        <f>+J86+J87</f>
        <v>771</v>
      </c>
    </row>
    <row r="89" spans="2:10" ht="17" thickBot="1">
      <c r="B89" s="110">
        <f t="shared" si="3"/>
        <v>84</v>
      </c>
      <c r="C89" s="123" t="s">
        <v>92</v>
      </c>
      <c r="D89" s="123" t="s">
        <v>107</v>
      </c>
      <c r="E89" s="137" t="s">
        <v>205</v>
      </c>
      <c r="F89" s="112">
        <v>147</v>
      </c>
      <c r="G89" s="112">
        <v>129</v>
      </c>
      <c r="H89" s="129">
        <f t="shared" si="2"/>
        <v>276</v>
      </c>
      <c r="I89" s="125"/>
      <c r="J89" s="126"/>
    </row>
    <row r="90" spans="2:10" ht="17" thickBot="1">
      <c r="B90" s="110">
        <f t="shared" si="3"/>
        <v>85</v>
      </c>
      <c r="C90" s="123" t="s">
        <v>96</v>
      </c>
      <c r="D90" s="123" t="s">
        <v>36</v>
      </c>
      <c r="E90" s="144" t="s">
        <v>188</v>
      </c>
      <c r="F90" s="112">
        <v>78</v>
      </c>
      <c r="G90" s="112">
        <v>78</v>
      </c>
      <c r="H90" s="131">
        <f t="shared" si="2"/>
        <v>156</v>
      </c>
      <c r="I90" s="46"/>
      <c r="J90" s="46"/>
    </row>
    <row r="91" spans="2:10" ht="16">
      <c r="B91" s="46"/>
      <c r="C91" s="3"/>
      <c r="D91" s="3"/>
      <c r="E91" s="141"/>
      <c r="F91" s="3"/>
      <c r="G91" s="3"/>
      <c r="H91" s="46"/>
      <c r="I91" s="46"/>
      <c r="J91" s="46"/>
    </row>
    <row r="92" spans="2:10" ht="16">
      <c r="B92" s="46"/>
      <c r="C92" s="3"/>
      <c r="D92" s="3"/>
      <c r="E92" s="141"/>
      <c r="F92" s="3"/>
      <c r="G92" s="3"/>
      <c r="H92" s="46"/>
      <c r="I92" s="46"/>
      <c r="J92" s="46"/>
    </row>
    <row r="93" spans="2:10" ht="16">
      <c r="B93" s="46"/>
      <c r="C93" s="3"/>
      <c r="D93" s="3"/>
      <c r="E93" s="141"/>
      <c r="F93" s="3"/>
      <c r="G93" s="3"/>
      <c r="H93" s="46"/>
      <c r="I93" s="46"/>
      <c r="J93" s="46"/>
    </row>
    <row r="94" spans="2:10" ht="16">
      <c r="B94" s="46"/>
      <c r="C94" s="3"/>
      <c r="D94" s="3"/>
      <c r="E94" s="141"/>
      <c r="F94" s="3"/>
      <c r="G94" s="3"/>
      <c r="H94" s="46"/>
      <c r="I94" s="46"/>
      <c r="J94" s="46"/>
    </row>
    <row r="95" spans="2:10" ht="16">
      <c r="B95" s="46"/>
      <c r="C95" s="3"/>
      <c r="D95" s="3"/>
      <c r="E95" s="141"/>
      <c r="F95" s="3"/>
      <c r="G95" s="3"/>
      <c r="H95" s="46"/>
      <c r="I95" s="46"/>
      <c r="J95" s="46"/>
    </row>
    <row r="96" spans="2:10" ht="16">
      <c r="B96" s="46"/>
      <c r="C96" s="3"/>
      <c r="D96" s="3"/>
      <c r="E96" s="141"/>
      <c r="F96" s="3"/>
      <c r="G96" s="3"/>
      <c r="H96" s="46"/>
      <c r="I96" s="46"/>
      <c r="J96" s="46"/>
    </row>
  </sheetData>
  <mergeCells count="3">
    <mergeCell ref="I5:J5"/>
    <mergeCell ref="B2:J2"/>
    <mergeCell ref="B3:J3"/>
  </mergeCells>
  <phoneticPr fontId="0" type="noConversion"/>
  <pageMargins left="0.45" right="0.52" top="0.59" bottom="0.88" header="0.33" footer="0.59"/>
  <pageSetup orientation="portrait" horizontalDpi="300" verticalDpi="300"/>
  <headerFooter alignWithMargins="0">
    <oddHeader>&amp;LScore Summary&amp;R&amp;D&amp;T</oddHead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AFE01-EDA6-614D-98B1-C1FEB9F2945C}">
  <dimension ref="B1:K35"/>
  <sheetViews>
    <sheetView topLeftCell="A9" workbookViewId="0">
      <selection activeCell="C19" sqref="C19"/>
    </sheetView>
  </sheetViews>
  <sheetFormatPr baseColWidth="10" defaultRowHeight="18"/>
  <cols>
    <col min="2" max="2" width="6.6640625" style="27" customWidth="1"/>
    <col min="3" max="3" width="11.5" style="27" customWidth="1"/>
    <col min="4" max="4" width="56.83203125" style="27" bestFit="1" customWidth="1"/>
    <col min="5" max="7" width="7.5" style="27" bestFit="1" customWidth="1"/>
    <col min="8" max="8" width="35.1640625" style="27" bestFit="1" customWidth="1"/>
    <col min="9" max="9" width="10.6640625" style="27" bestFit="1" customWidth="1"/>
    <col min="10" max="10" width="20.5" style="27" bestFit="1" customWidth="1"/>
    <col min="11" max="11" width="10.83203125" style="27"/>
  </cols>
  <sheetData>
    <row r="1" spans="2:9">
      <c r="B1" s="134" t="s">
        <v>440</v>
      </c>
      <c r="C1" s="249"/>
    </row>
    <row r="2" spans="2:9">
      <c r="B2" s="134">
        <v>2019</v>
      </c>
      <c r="C2" s="249"/>
    </row>
    <row r="4" spans="2:9" ht="19" thickBot="1"/>
    <row r="5" spans="2:9">
      <c r="B5" s="250" t="s">
        <v>441</v>
      </c>
      <c r="C5" s="251"/>
      <c r="D5" s="252"/>
      <c r="E5" s="252"/>
      <c r="F5" s="252"/>
      <c r="G5" s="252"/>
      <c r="H5" s="253"/>
      <c r="I5" s="254" t="s">
        <v>459</v>
      </c>
    </row>
    <row r="6" spans="2:9">
      <c r="B6" s="255"/>
      <c r="C6" s="197"/>
      <c r="D6" s="197"/>
      <c r="E6" s="256" t="s">
        <v>2</v>
      </c>
      <c r="F6" s="256" t="s">
        <v>3</v>
      </c>
      <c r="G6" s="256" t="s">
        <v>3</v>
      </c>
      <c r="H6" s="257"/>
    </row>
    <row r="7" spans="2:9">
      <c r="B7" s="272">
        <v>1</v>
      </c>
      <c r="C7" s="274" t="str">
        <f>'Ind Scores '!C6</f>
        <v>UP (B)</v>
      </c>
      <c r="D7" s="259" t="str">
        <f>'Ind Scores '!D6</f>
        <v>G Gillson</v>
      </c>
      <c r="E7" s="260">
        <f>'Ind Scores '!F6</f>
        <v>70</v>
      </c>
      <c r="F7" s="260">
        <f>'Ind Scores '!G6</f>
        <v>69</v>
      </c>
      <c r="G7" s="260">
        <f>'Ind Scores '!H6</f>
        <v>139</v>
      </c>
      <c r="H7" s="257" t="s">
        <v>442</v>
      </c>
      <c r="I7" s="27" t="s">
        <v>460</v>
      </c>
    </row>
    <row r="8" spans="2:9">
      <c r="B8" s="272">
        <v>2</v>
      </c>
      <c r="C8" s="274" t="str">
        <f>'Ind Scores '!C7</f>
        <v>NMU (A)</v>
      </c>
      <c r="D8" s="259" t="str">
        <f>'Ind Scores '!D7</f>
        <v>K de Beer</v>
      </c>
      <c r="E8" s="260">
        <f>'Ind Scores '!F7</f>
        <v>71</v>
      </c>
      <c r="F8" s="260">
        <f>'Ind Scores '!G7</f>
        <v>69</v>
      </c>
      <c r="G8" s="260">
        <f>'Ind Scores '!H7</f>
        <v>140</v>
      </c>
      <c r="H8" s="257" t="s">
        <v>443</v>
      </c>
      <c r="I8" s="27" t="s">
        <v>461</v>
      </c>
    </row>
    <row r="9" spans="2:9" ht="19" thickBot="1">
      <c r="B9" s="273">
        <v>3</v>
      </c>
      <c r="C9" s="275" t="str">
        <f>'Ind Scores '!C8</f>
        <v>UP (A)</v>
      </c>
      <c r="D9" s="261" t="str">
        <f>'Ind Scores '!D8</f>
        <v>K Mokoena</v>
      </c>
      <c r="E9" s="262">
        <f>'Ind Scores '!F8</f>
        <v>72</v>
      </c>
      <c r="F9" s="262">
        <f>'Ind Scores '!G8</f>
        <v>70</v>
      </c>
      <c r="G9" s="262">
        <f>'Ind Scores '!H8</f>
        <v>142</v>
      </c>
      <c r="H9" s="263" t="s">
        <v>444</v>
      </c>
      <c r="I9" s="218" t="s">
        <v>462</v>
      </c>
    </row>
    <row r="11" spans="2:9" ht="19" thickBot="1"/>
    <row r="12" spans="2:9">
      <c r="B12" s="250" t="s">
        <v>458</v>
      </c>
      <c r="C12" s="251"/>
      <c r="D12" s="252"/>
      <c r="E12" s="252"/>
      <c r="F12" s="252"/>
      <c r="G12" s="253"/>
    </row>
    <row r="13" spans="2:9">
      <c r="B13" s="272">
        <v>1</v>
      </c>
      <c r="C13" s="256" t="str">
        <f>'Team Scores'!C6</f>
        <v>UP (B)</v>
      </c>
      <c r="D13" s="197" t="str">
        <f>'Team Scores'!D6</f>
        <v>G de Lange , A Breen , E Spangenberg , G Gillson</v>
      </c>
      <c r="E13" s="270">
        <f>'Team Scores'!E6</f>
        <v>222</v>
      </c>
      <c r="F13" s="270">
        <f>'Team Scores'!F6</f>
        <v>210</v>
      </c>
      <c r="G13" s="271">
        <f>'Team Scores'!G6</f>
        <v>432</v>
      </c>
      <c r="I13" s="27" t="s">
        <v>466</v>
      </c>
    </row>
    <row r="14" spans="2:9">
      <c r="B14" s="272">
        <v>2</v>
      </c>
      <c r="C14" s="274" t="str">
        <f>'Team Scores'!C7</f>
        <v>UP (A)</v>
      </c>
      <c r="D14" s="259" t="str">
        <f>'Team Scores'!D7</f>
        <v>L Sheard , C Ferreira , K Mokoena , F van der Walt</v>
      </c>
      <c r="E14" s="260">
        <f>'Team Scores'!E7</f>
        <v>218</v>
      </c>
      <c r="F14" s="260">
        <f>'Team Scores'!F7</f>
        <v>217</v>
      </c>
      <c r="G14" s="264">
        <f>'Team Scores'!G7</f>
        <v>435</v>
      </c>
      <c r="I14" s="27" t="s">
        <v>467</v>
      </c>
    </row>
    <row r="15" spans="2:9" ht="19" thickBot="1">
      <c r="B15" s="273">
        <v>3</v>
      </c>
      <c r="C15" s="275" t="str">
        <f>'Team Scores'!C8</f>
        <v>NMU (A)</v>
      </c>
      <c r="D15" s="261" t="str">
        <f>'Team Scores'!D8</f>
        <v>K de Beer , A van der Merwe , J Smith , P Zietsman</v>
      </c>
      <c r="E15" s="262">
        <f>'Team Scores'!E8</f>
        <v>224</v>
      </c>
      <c r="F15" s="262">
        <f>'Team Scores'!F8</f>
        <v>217</v>
      </c>
      <c r="G15" s="265">
        <f>'Team Scores'!G8</f>
        <v>441</v>
      </c>
      <c r="I15" s="27" t="s">
        <v>468</v>
      </c>
    </row>
    <row r="17" spans="2:10" ht="19" thickBot="1"/>
    <row r="18" spans="2:10">
      <c r="B18" s="250" t="s">
        <v>445</v>
      </c>
      <c r="C18" s="252"/>
      <c r="D18" s="266"/>
      <c r="E18" s="267"/>
      <c r="F18" s="201"/>
      <c r="G18" s="201"/>
      <c r="H18" s="201"/>
    </row>
    <row r="19" spans="2:10">
      <c r="B19" s="255"/>
      <c r="C19" s="197"/>
      <c r="D19" s="268"/>
      <c r="E19" s="267"/>
      <c r="F19" s="201"/>
      <c r="G19" s="201"/>
      <c r="H19" s="201"/>
    </row>
    <row r="20" spans="2:10">
      <c r="B20" s="258" t="s">
        <v>446</v>
      </c>
      <c r="C20" s="197"/>
      <c r="D20" s="268"/>
      <c r="E20" s="267"/>
      <c r="F20" s="201"/>
      <c r="G20" s="201"/>
      <c r="H20" s="201"/>
    </row>
    <row r="21" spans="2:10">
      <c r="B21" s="258">
        <v>1</v>
      </c>
      <c r="C21" s="256" t="s">
        <v>65</v>
      </c>
      <c r="D21" s="268" t="s">
        <v>478</v>
      </c>
      <c r="E21" s="267"/>
      <c r="F21" s="201"/>
      <c r="G21" s="201"/>
      <c r="H21" s="201"/>
    </row>
    <row r="22" spans="2:10">
      <c r="B22" s="258">
        <v>2</v>
      </c>
      <c r="C22" s="256" t="s">
        <v>79</v>
      </c>
      <c r="D22" s="268" t="s">
        <v>479</v>
      </c>
      <c r="E22" s="267"/>
      <c r="F22" s="201"/>
      <c r="G22" s="201"/>
      <c r="H22" s="201"/>
      <c r="J22"/>
    </row>
    <row r="23" spans="2:10">
      <c r="B23" s="258">
        <v>3</v>
      </c>
      <c r="C23" s="256" t="s">
        <v>20</v>
      </c>
      <c r="D23" s="268" t="s">
        <v>480</v>
      </c>
      <c r="E23" s="267"/>
      <c r="F23" s="201"/>
      <c r="G23" s="201"/>
      <c r="H23" s="201"/>
      <c r="J23"/>
    </row>
    <row r="24" spans="2:10">
      <c r="B24" s="255"/>
      <c r="C24" s="197"/>
      <c r="D24" s="268"/>
      <c r="E24" s="267"/>
      <c r="F24" s="201"/>
      <c r="G24" s="201"/>
      <c r="H24" s="201"/>
      <c r="J24"/>
    </row>
    <row r="25" spans="2:10">
      <c r="B25" s="258" t="s">
        <v>137</v>
      </c>
      <c r="C25" s="197"/>
      <c r="D25" s="268"/>
      <c r="E25" s="267"/>
      <c r="F25" s="201"/>
      <c r="G25" s="201"/>
      <c r="H25" s="201"/>
      <c r="J25"/>
    </row>
    <row r="26" spans="2:10">
      <c r="B26" s="272">
        <v>1</v>
      </c>
      <c r="C26" s="256" t="str">
        <f>'MATCH PLAY A &amp; B'!J54</f>
        <v>UCT (A)</v>
      </c>
      <c r="D26" s="268"/>
      <c r="E26" s="267"/>
      <c r="F26" s="201"/>
      <c r="G26" s="201"/>
      <c r="H26" s="201"/>
      <c r="J26"/>
    </row>
    <row r="27" spans="2:10">
      <c r="B27" s="272">
        <v>2</v>
      </c>
      <c r="C27" s="256"/>
      <c r="D27" s="268"/>
      <c r="E27" s="267"/>
      <c r="F27" s="201"/>
      <c r="G27" s="201"/>
      <c r="H27" s="201"/>
      <c r="J27"/>
    </row>
    <row r="28" spans="2:10">
      <c r="B28" s="272">
        <v>3</v>
      </c>
      <c r="C28" s="256" t="str">
        <f>'MATCH PLAY A &amp; B'!J70</f>
        <v>US (A)</v>
      </c>
      <c r="D28" s="268"/>
      <c r="E28" s="267"/>
      <c r="F28" s="201"/>
      <c r="G28" s="201"/>
      <c r="H28" s="201"/>
      <c r="J28"/>
    </row>
    <row r="29" spans="2:10">
      <c r="B29" s="255"/>
      <c r="C29" s="197"/>
      <c r="D29" s="268"/>
      <c r="E29" s="267"/>
      <c r="F29" s="201"/>
      <c r="G29" s="201"/>
      <c r="H29" s="201"/>
      <c r="J29"/>
    </row>
    <row r="30" spans="2:10">
      <c r="B30" s="258" t="s">
        <v>136</v>
      </c>
      <c r="C30" s="197"/>
      <c r="D30" s="268"/>
      <c r="E30" s="267"/>
      <c r="F30" s="201"/>
      <c r="G30" s="201"/>
      <c r="H30" s="201"/>
      <c r="J30"/>
    </row>
    <row r="31" spans="2:10">
      <c r="B31" s="272">
        <v>1</v>
      </c>
      <c r="C31" s="256" t="str">
        <f>'MATCH PLAY A &amp; B'!J16</f>
        <v>UP (A)</v>
      </c>
      <c r="D31" s="257"/>
      <c r="E31" s="27" t="s">
        <v>463</v>
      </c>
      <c r="F31" s="27" t="s">
        <v>469</v>
      </c>
      <c r="G31" s="201"/>
      <c r="H31" s="201"/>
      <c r="J31"/>
    </row>
    <row r="32" spans="2:10">
      <c r="B32" s="272">
        <v>2</v>
      </c>
      <c r="C32" s="256" t="s">
        <v>47</v>
      </c>
      <c r="D32" s="257"/>
      <c r="E32" s="27" t="s">
        <v>464</v>
      </c>
      <c r="F32" s="27" t="s">
        <v>469</v>
      </c>
      <c r="G32" s="201"/>
      <c r="H32" s="201"/>
      <c r="J32"/>
    </row>
    <row r="33" spans="2:10" ht="19" thickBot="1">
      <c r="B33" s="273">
        <v>3</v>
      </c>
      <c r="C33" s="276" t="str">
        <f>'MATCH PLAY A &amp; B'!J32</f>
        <v>NMU (A)</v>
      </c>
      <c r="D33" s="263"/>
      <c r="E33" s="27" t="s">
        <v>465</v>
      </c>
      <c r="F33" s="27" t="s">
        <v>469</v>
      </c>
      <c r="G33" s="201"/>
      <c r="H33" s="201"/>
      <c r="J33"/>
    </row>
    <row r="34" spans="2:10">
      <c r="J34"/>
    </row>
    <row r="35" spans="2:10">
      <c r="J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W92"/>
  <sheetViews>
    <sheetView showGridLines="0" showRuler="0" topLeftCell="A50" zoomScale="93" zoomScaleNormal="93" workbookViewId="0">
      <selection activeCell="H89" sqref="H89"/>
    </sheetView>
  </sheetViews>
  <sheetFormatPr baseColWidth="10" defaultColWidth="8.83203125" defaultRowHeight="16"/>
  <cols>
    <col min="2" max="2" width="3" style="28" bestFit="1" customWidth="1"/>
    <col min="3" max="3" width="15.33203125" style="4" bestFit="1" customWidth="1"/>
    <col min="4" max="4" width="30.5" style="3" customWidth="1"/>
    <col min="5" max="5" width="6.33203125" style="4" bestFit="1" customWidth="1"/>
    <col min="6" max="7" width="7.5" style="4" bestFit="1" customWidth="1"/>
    <col min="8" max="8" width="6.6640625" style="4" bestFit="1" customWidth="1"/>
    <col min="12" max="12" width="7" bestFit="1" customWidth="1"/>
    <col min="13" max="13" width="12.83203125" customWidth="1"/>
    <col min="14" max="14" width="14.1640625" bestFit="1" customWidth="1"/>
    <col min="15" max="15" width="12.83203125" customWidth="1"/>
    <col min="16" max="16" width="21" bestFit="1" customWidth="1"/>
    <col min="17" max="17" width="12.83203125" customWidth="1"/>
    <col min="18" max="18" width="21" bestFit="1" customWidth="1"/>
    <col min="19" max="19" width="12.83203125" customWidth="1"/>
    <col min="20" max="20" width="18.83203125" customWidth="1"/>
  </cols>
  <sheetData>
    <row r="1" spans="2:23" ht="17" thickBot="1"/>
    <row r="2" spans="2:23" ht="20">
      <c r="B2" s="302" t="s">
        <v>93</v>
      </c>
      <c r="C2" s="303"/>
      <c r="D2" s="303"/>
      <c r="E2" s="303"/>
      <c r="F2" s="303"/>
      <c r="G2" s="303"/>
      <c r="H2" s="304"/>
      <c r="I2" s="26"/>
      <c r="J2" s="26"/>
    </row>
    <row r="3" spans="2:23" ht="21" thickBot="1">
      <c r="B3" s="305" t="s">
        <v>9</v>
      </c>
      <c r="C3" s="306"/>
      <c r="D3" s="306"/>
      <c r="E3" s="306"/>
      <c r="F3" s="306"/>
      <c r="G3" s="306"/>
      <c r="H3" s="307"/>
      <c r="I3" s="27"/>
      <c r="J3" s="27"/>
      <c r="L3" s="28"/>
      <c r="N3" s="84"/>
    </row>
    <row r="4" spans="2:23" ht="17" thickBot="1"/>
    <row r="5" spans="2:23" ht="21" thickBot="1">
      <c r="C5" s="5" t="s">
        <v>0</v>
      </c>
      <c r="D5" s="5" t="s">
        <v>10</v>
      </c>
      <c r="E5" s="5" t="s">
        <v>1</v>
      </c>
      <c r="F5" s="5" t="s">
        <v>2</v>
      </c>
      <c r="G5" s="30" t="s">
        <v>3</v>
      </c>
      <c r="H5" s="6" t="s">
        <v>7</v>
      </c>
      <c r="L5" s="302" t="s">
        <v>93</v>
      </c>
      <c r="M5" s="303"/>
      <c r="N5" s="303"/>
      <c r="O5" s="303"/>
      <c r="P5" s="303"/>
      <c r="Q5" s="303"/>
      <c r="R5" s="303"/>
      <c r="S5" s="303"/>
      <c r="T5" s="304"/>
      <c r="W5" s="28" t="s">
        <v>138</v>
      </c>
    </row>
    <row r="6" spans="2:23" ht="21" thickBot="1">
      <c r="B6" s="29">
        <f t="shared" ref="B6:B37" si="0">1+B5</f>
        <v>1</v>
      </c>
      <c r="C6" s="7" t="str">
        <f>Names!C45</f>
        <v>UP (B)</v>
      </c>
      <c r="D6" s="8" t="str">
        <f>Names!D45</f>
        <v>G Gillson</v>
      </c>
      <c r="E6" s="147" t="str">
        <f>Names!E45</f>
        <v>+1,6</v>
      </c>
      <c r="F6" s="9">
        <f>Names!F45</f>
        <v>70</v>
      </c>
      <c r="G6" s="40">
        <f>Names!G45</f>
        <v>69</v>
      </c>
      <c r="H6" s="42">
        <f>Names!H45</f>
        <v>139</v>
      </c>
      <c r="L6" s="305" t="s">
        <v>108</v>
      </c>
      <c r="M6" s="306"/>
      <c r="N6" s="306"/>
      <c r="O6" s="306"/>
      <c r="P6" s="306"/>
      <c r="Q6" s="306"/>
      <c r="R6" s="306"/>
      <c r="S6" s="306"/>
      <c r="T6" s="307"/>
      <c r="W6">
        <f t="shared" ref="W6:W19" si="1">W7+1</f>
        <v>85</v>
      </c>
    </row>
    <row r="7" spans="2:23" ht="17" thickBot="1">
      <c r="B7" s="29">
        <f t="shared" si="0"/>
        <v>2</v>
      </c>
      <c r="C7" s="10" t="str">
        <f>Names!C6</f>
        <v>NMU (A)</v>
      </c>
      <c r="D7" s="11" t="str">
        <f>Names!D6</f>
        <v>K de Beer</v>
      </c>
      <c r="E7" s="146" t="str">
        <f>Names!E6</f>
        <v>+4</v>
      </c>
      <c r="F7" s="12">
        <f>Names!F6</f>
        <v>71</v>
      </c>
      <c r="G7" s="41">
        <f>Names!G6</f>
        <v>69</v>
      </c>
      <c r="H7" s="43">
        <f>Names!H6</f>
        <v>140</v>
      </c>
      <c r="W7">
        <f t="shared" si="1"/>
        <v>84</v>
      </c>
    </row>
    <row r="8" spans="2:23" ht="17" thickBot="1">
      <c r="B8" s="29">
        <f t="shared" si="0"/>
        <v>3</v>
      </c>
      <c r="C8" s="10" t="str">
        <f>Names!C40</f>
        <v>UP (A)</v>
      </c>
      <c r="D8" s="11" t="str">
        <f>Names!D40</f>
        <v>K Mokoena</v>
      </c>
      <c r="E8" s="146" t="str">
        <f>Names!E40</f>
        <v>+1,7</v>
      </c>
      <c r="F8" s="12">
        <f>Names!F40</f>
        <v>72</v>
      </c>
      <c r="G8" s="41">
        <f>Names!G40</f>
        <v>70</v>
      </c>
      <c r="H8" s="43">
        <f>Names!H40</f>
        <v>142</v>
      </c>
      <c r="L8" s="308" t="s">
        <v>95</v>
      </c>
      <c r="M8" s="309"/>
      <c r="N8" s="310"/>
      <c r="O8" s="310"/>
      <c r="P8" s="310"/>
      <c r="Q8" s="310"/>
      <c r="R8" s="310"/>
      <c r="S8" s="310"/>
      <c r="T8" s="311"/>
      <c r="W8">
        <f t="shared" si="1"/>
        <v>83</v>
      </c>
    </row>
    <row r="9" spans="2:23">
      <c r="B9" s="29">
        <f t="shared" si="0"/>
        <v>4</v>
      </c>
      <c r="C9" s="10" t="str">
        <f>Names!C7</f>
        <v>NMU (A)</v>
      </c>
      <c r="D9" s="11" t="str">
        <f>Names!D7</f>
        <v>A van der Merwe</v>
      </c>
      <c r="E9" s="146" t="str">
        <f>Names!E7</f>
        <v>+1.4</v>
      </c>
      <c r="F9" s="12">
        <f>Names!F7</f>
        <v>75</v>
      </c>
      <c r="G9" s="41">
        <f>Names!G7</f>
        <v>71</v>
      </c>
      <c r="H9" s="43">
        <f>Names!H7</f>
        <v>146</v>
      </c>
      <c r="L9" s="34"/>
      <c r="M9" s="31"/>
      <c r="N9" s="31"/>
      <c r="O9" s="31"/>
      <c r="P9" s="31"/>
      <c r="Q9" s="31"/>
      <c r="R9" s="31"/>
      <c r="S9" s="31"/>
      <c r="T9" s="36"/>
      <c r="W9">
        <f t="shared" si="1"/>
        <v>82</v>
      </c>
    </row>
    <row r="10" spans="2:23">
      <c r="B10" s="29">
        <f t="shared" si="0"/>
        <v>5</v>
      </c>
      <c r="C10" s="10" t="str">
        <f>Names!C78</f>
        <v>VC (A)</v>
      </c>
      <c r="D10" s="11" t="str">
        <f>Names!D78</f>
        <v>J Broomhead</v>
      </c>
      <c r="E10" s="146" t="str">
        <f>Names!E78</f>
        <v>+2,3</v>
      </c>
      <c r="F10" s="12">
        <f>Names!F78</f>
        <v>73</v>
      </c>
      <c r="G10" s="41">
        <f>Names!G78</f>
        <v>73</v>
      </c>
      <c r="H10" s="43">
        <f>Names!H78</f>
        <v>146</v>
      </c>
      <c r="K10" s="28" t="s">
        <v>168</v>
      </c>
      <c r="L10" s="34">
        <v>0.33333333333333331</v>
      </c>
      <c r="M10" s="31" t="str">
        <f>VLOOKUP(W50,$B$6:$D$90,2,FALSE)</f>
        <v>VC (A)</v>
      </c>
      <c r="N10" s="31" t="str">
        <f>VLOOKUP(W50,$B$6:$D$90,3,FALSE)</f>
        <v>A Koutroukides</v>
      </c>
      <c r="O10" s="31" t="str">
        <f>VLOOKUP(W49,$B$6:$D$90,2,FALSE)</f>
        <v>CUT (A)</v>
      </c>
      <c r="P10" s="31" t="str">
        <f>VLOOKUP(W49,$B$6:$D$90,3,FALSE)</f>
        <v>D Slingers</v>
      </c>
      <c r="Q10" s="31" t="str">
        <f>VLOOKUP(W48,$B$6:$D$90,2,FALSE)</f>
        <v>UJ (B)</v>
      </c>
      <c r="R10" s="31" t="str">
        <f>VLOOKUP(W48,$B$6:$D$90,3,FALSE)</f>
        <v>D Koen</v>
      </c>
      <c r="S10" s="31"/>
      <c r="T10" s="36"/>
      <c r="W10">
        <f t="shared" si="1"/>
        <v>81</v>
      </c>
    </row>
    <row r="11" spans="2:23">
      <c r="B11" s="29">
        <f t="shared" si="0"/>
        <v>6</v>
      </c>
      <c r="C11" s="10" t="str">
        <f>Names!C79</f>
        <v>VC (A)</v>
      </c>
      <c r="D11" s="11" t="str">
        <f>Names!D79</f>
        <v>Jonathan Broomhead</v>
      </c>
      <c r="E11" s="146" t="str">
        <f>Names!E79</f>
        <v>+2,9</v>
      </c>
      <c r="F11" s="12">
        <f>Names!F79</f>
        <v>72</v>
      </c>
      <c r="G11" s="41">
        <f>Names!G79</f>
        <v>74</v>
      </c>
      <c r="H11" s="43">
        <f>Names!H79</f>
        <v>146</v>
      </c>
      <c r="K11" s="28" t="s">
        <v>139</v>
      </c>
      <c r="L11" s="34">
        <f>L10+TIME(0,10,0)</f>
        <v>0.34027777777777773</v>
      </c>
      <c r="M11" s="31" t="str">
        <f>VLOOKUP(W54,$B$6:$D$90,2,FALSE)</f>
        <v>NMU (B)</v>
      </c>
      <c r="N11" s="31" t="str">
        <f>VLOOKUP(W54,$B$6:$D$90,3,FALSE)</f>
        <v>T Naude</v>
      </c>
      <c r="O11" s="31" t="str">
        <f>VLOOKUP(W53,$B$6:$D$90,2,FALSE)</f>
        <v>UJ (A)</v>
      </c>
      <c r="P11" s="31" t="str">
        <f>VLOOKUP(W53,$B$6:$D$90,3,FALSE)</f>
        <v>D Koekemoer</v>
      </c>
      <c r="Q11" s="31" t="str">
        <f>VLOOKUP(W52,$B$6:$D$90,2,FALSE)</f>
        <v>NWU (B)</v>
      </c>
      <c r="R11" s="31" t="str">
        <f>VLOOKUP(W52,$B$6:$D$90,3,FALSE)</f>
        <v>AJ Meyer</v>
      </c>
      <c r="S11" s="31" t="str">
        <f>VLOOKUP(W51,$B$6:$D$90,2,FALSE)</f>
        <v>UJ (A)</v>
      </c>
      <c r="T11" s="36" t="str">
        <f>VLOOKUP(W51,$B$6:$D$90,3,FALSE)</f>
        <v>W de Wet</v>
      </c>
      <c r="W11">
        <f t="shared" si="1"/>
        <v>80</v>
      </c>
    </row>
    <row r="12" spans="2:23">
      <c r="B12" s="29">
        <f t="shared" si="0"/>
        <v>7</v>
      </c>
      <c r="C12" s="10" t="str">
        <f>Names!C30</f>
        <v>NWU (A)</v>
      </c>
      <c r="D12" s="11" t="str">
        <f>Names!D30</f>
        <v>W Jacobs</v>
      </c>
      <c r="E12" s="146" t="str">
        <f>Names!E30</f>
        <v>+2</v>
      </c>
      <c r="F12" s="12">
        <f>Names!F30</f>
        <v>71</v>
      </c>
      <c r="G12" s="41">
        <f>Names!G30</f>
        <v>75</v>
      </c>
      <c r="H12" s="43">
        <f>Names!H30</f>
        <v>146</v>
      </c>
      <c r="K12" s="28" t="s">
        <v>140</v>
      </c>
      <c r="L12" s="34">
        <f t="shared" ref="L12:L20" si="2">L11+TIME(0,10,0)</f>
        <v>0.34722222222222215</v>
      </c>
      <c r="M12" s="31" t="str">
        <f>VLOOKUP(W58,$B$6:$D$90,2,FALSE)</f>
        <v>UJ (A)</v>
      </c>
      <c r="N12" s="31" t="str">
        <f>VLOOKUP(W58,$B$6:$D$90,3,FALSE)</f>
        <v>D Bennett</v>
      </c>
      <c r="O12" s="31" t="str">
        <f>VLOOKUP(W57,$B$6:$D$90,2,FALSE)</f>
        <v>UCT (A)</v>
      </c>
      <c r="P12" s="31" t="str">
        <f>VLOOKUP(W57,$B$6:$D$90,3,FALSE)</f>
        <v>C Everts</v>
      </c>
      <c r="Q12" s="31" t="str">
        <f>VLOOKUP(W56,$B$6:$D$90,2,FALSE)</f>
        <v>NMU (B)</v>
      </c>
      <c r="R12" s="31" t="str">
        <f>VLOOKUP(W56,$B$6:$D$90,3,FALSE)</f>
        <v>W van Aswegen</v>
      </c>
      <c r="S12" s="31" t="str">
        <f>VLOOKUP(W55,$B$6:$D$90,2,FALSE)</f>
        <v>NMU (A)</v>
      </c>
      <c r="T12" s="36" t="str">
        <f>VLOOKUP(W55,$B$6:$D$90,3,FALSE)</f>
        <v>J Smith</v>
      </c>
      <c r="W12">
        <f t="shared" si="1"/>
        <v>79</v>
      </c>
    </row>
    <row r="13" spans="2:23">
      <c r="B13" s="29">
        <f t="shared" si="0"/>
        <v>8</v>
      </c>
      <c r="C13" s="10" t="str">
        <f>Names!C43</f>
        <v>UP (B)</v>
      </c>
      <c r="D13" s="11" t="str">
        <f>Names!D43</f>
        <v>A Breen</v>
      </c>
      <c r="E13" s="146" t="str">
        <f>Names!E43</f>
        <v>+2,4</v>
      </c>
      <c r="F13" s="12">
        <f>Names!F43</f>
        <v>78</v>
      </c>
      <c r="G13" s="41">
        <f>Names!G43</f>
        <v>69</v>
      </c>
      <c r="H13" s="43">
        <f>Names!H43</f>
        <v>147</v>
      </c>
      <c r="K13" s="28" t="s">
        <v>141</v>
      </c>
      <c r="L13" s="34">
        <f t="shared" si="2"/>
        <v>0.35416666666666657</v>
      </c>
      <c r="M13" s="31" t="str">
        <f>VLOOKUP(29,$B$6:$D$90,2,FALSE)</f>
        <v>UP (B)</v>
      </c>
      <c r="N13" s="31" t="str">
        <f>VLOOKUP(W62,$B$6:$D$90,3,FALSE)</f>
        <v>G de Lange</v>
      </c>
      <c r="O13" s="31" t="str">
        <f>VLOOKUP(W61,$B$6:$D$90,2,FALSE)</f>
        <v>NWU (B)</v>
      </c>
      <c r="P13" s="31" t="str">
        <f>VLOOKUP(W61,$B$6:$D$90,3,FALSE)</f>
        <v>C Pieterse</v>
      </c>
      <c r="Q13" s="31" t="str">
        <f>VLOOKUP(W60,$B$6:$D$90,2,FALSE)</f>
        <v>NMU (B)</v>
      </c>
      <c r="R13" s="31" t="str">
        <f>VLOOKUP(W60,$B$6:$D$90,3,FALSE)</f>
        <v>D Matthews</v>
      </c>
      <c r="S13" s="31" t="str">
        <f>VLOOKUP(W59,$B$6:$D$90,2,FALSE)</f>
        <v>UCT (B)</v>
      </c>
      <c r="T13" s="36" t="str">
        <f>VLOOKUP(W59,$B$6:$D$90,3,FALSE)</f>
        <v>J Sproul</v>
      </c>
      <c r="W13">
        <f>W14+1</f>
        <v>78</v>
      </c>
    </row>
    <row r="14" spans="2:23">
      <c r="B14" s="29">
        <f t="shared" si="0"/>
        <v>9</v>
      </c>
      <c r="C14" s="10" t="str">
        <f>Names!C44</f>
        <v>UP (B)</v>
      </c>
      <c r="D14" s="11" t="str">
        <f>Names!D44</f>
        <v>E Spangenberg</v>
      </c>
      <c r="E14" s="146" t="str">
        <f>Names!E44</f>
        <v>+1,2</v>
      </c>
      <c r="F14" s="12">
        <f>Names!F44</f>
        <v>75</v>
      </c>
      <c r="G14" s="41">
        <f>Names!G44</f>
        <v>72</v>
      </c>
      <c r="H14" s="43">
        <f>Names!H44</f>
        <v>147</v>
      </c>
      <c r="K14" s="28" t="s">
        <v>142</v>
      </c>
      <c r="L14" s="34">
        <f t="shared" si="2"/>
        <v>0.36111111111111099</v>
      </c>
      <c r="M14" s="31" t="str">
        <f>VLOOKUP(W66,$B$6:$D$90,2,FALSE)</f>
        <v>NMU (A)</v>
      </c>
      <c r="N14" s="31" t="str">
        <f>VLOOKUP(W66,$B$6:$D$90,3,FALSE)</f>
        <v>P Zietsman</v>
      </c>
      <c r="O14" s="31" t="str">
        <f>VLOOKUP(W65,$B$6:$D$90,2,FALSE)</f>
        <v>UCT (A)</v>
      </c>
      <c r="P14" s="31" t="str">
        <f>VLOOKUP(W65,$B$6:$D$90,3,FALSE)</f>
        <v>D Coperman</v>
      </c>
      <c r="Q14" s="31" t="str">
        <f>VLOOKUP(W64,$B$6:$D$90,2,FALSE)</f>
        <v>UCT (B)</v>
      </c>
      <c r="R14" s="31" t="str">
        <f>VLOOKUP(W64,$B$6:$D$90,3,FALSE)</f>
        <v>M Lees</v>
      </c>
      <c r="S14" s="31" t="str">
        <f>VLOOKUP(W63,$B$6:$D$90,2,FALSE)</f>
        <v>CUT (A)</v>
      </c>
      <c r="T14" s="36" t="str">
        <f>VLOOKUP(W63,$B$6:$D$90,3,FALSE)</f>
        <v>K Aysen</v>
      </c>
      <c r="W14">
        <f t="shared" si="1"/>
        <v>77</v>
      </c>
    </row>
    <row r="15" spans="2:23">
      <c r="B15" s="29">
        <f t="shared" si="0"/>
        <v>10</v>
      </c>
      <c r="C15" s="10" t="str">
        <f>Names!C41</f>
        <v>UP (A)</v>
      </c>
      <c r="D15" s="11" t="str">
        <f>Names!D41</f>
        <v>F van der Walt</v>
      </c>
      <c r="E15" s="146" t="str">
        <f>Names!E41</f>
        <v>+1,9</v>
      </c>
      <c r="F15" s="12">
        <f>Names!F41</f>
        <v>74</v>
      </c>
      <c r="G15" s="41">
        <f>Names!G41</f>
        <v>73</v>
      </c>
      <c r="H15" s="43">
        <f>Names!H41</f>
        <v>147</v>
      </c>
      <c r="K15" s="28" t="s">
        <v>143</v>
      </c>
      <c r="L15" s="34">
        <f t="shared" si="2"/>
        <v>0.36805555555555541</v>
      </c>
      <c r="M15" s="31" t="str">
        <f>VLOOKUP(W70,$B$6:$D$90,2,FALSE)</f>
        <v>CUT (Reserve)</v>
      </c>
      <c r="N15" s="31" t="str">
        <f>VLOOKUP(W70,$B$6:$D$90,3,FALSE)</f>
        <v>P Seekoei</v>
      </c>
      <c r="O15" s="31" t="str">
        <f>VLOOKUP(W69,$B$6:$D$90,2,FALSE)</f>
        <v>CUT (A)</v>
      </c>
      <c r="P15" s="31" t="str">
        <f>VLOOKUP(W69,$B$6:$D$90,3,FALSE)</f>
        <v>D Fortune</v>
      </c>
      <c r="Q15" s="31" t="str">
        <f>VLOOKUP(W68,$B$6:$D$90,2,FALSE)</f>
        <v>VC (A)</v>
      </c>
      <c r="R15" s="31" t="str">
        <f>VLOOKUP(W68,$B$6:$D$90,3,FALSE)</f>
        <v>S Moss</v>
      </c>
      <c r="S15" s="31" t="str">
        <f>VLOOKUP(W67,$B$6:$D$90,2,FALSE)</f>
        <v>US (A)</v>
      </c>
      <c r="T15" s="36" t="str">
        <f>VLOOKUP(W67,$B$6:$D$90,3,FALSE)</f>
        <v>W Human</v>
      </c>
      <c r="W15">
        <f t="shared" si="1"/>
        <v>76</v>
      </c>
    </row>
    <row r="16" spans="2:23">
      <c r="B16" s="29">
        <f t="shared" si="0"/>
        <v>11</v>
      </c>
      <c r="C16" s="10" t="str">
        <f>Names!C39</f>
        <v>UP (A)</v>
      </c>
      <c r="D16" s="11" t="str">
        <f>Names!D39</f>
        <v>C Ferreira</v>
      </c>
      <c r="E16" s="146" t="str">
        <f>Names!E39</f>
        <v>+2,3</v>
      </c>
      <c r="F16" s="12">
        <f>Names!F39</f>
        <v>72</v>
      </c>
      <c r="G16" s="41">
        <f>Names!G39</f>
        <v>76</v>
      </c>
      <c r="H16" s="43">
        <f>Names!H39</f>
        <v>148</v>
      </c>
      <c r="K16" s="28" t="s">
        <v>144</v>
      </c>
      <c r="L16" s="34">
        <f t="shared" si="2"/>
        <v>0.37499999999999983</v>
      </c>
      <c r="M16" s="31" t="str">
        <f>VLOOKUP(W74,$B$6:$D$90,2,FALSE)</f>
        <v>CUT (A)</v>
      </c>
      <c r="N16" s="31" t="str">
        <f>VLOOKUP(W74,$B$6:$D$90,3,FALSE)</f>
        <v>J Xaba</v>
      </c>
      <c r="O16" s="31" t="str">
        <f>VLOOKUP(W73,$B$6:$D$90,2,FALSE)</f>
        <v>NWU (B)</v>
      </c>
      <c r="P16" s="31" t="str">
        <f>VLOOKUP(W73,$B$6:$D$90,3,FALSE)</f>
        <v>S Boshoff</v>
      </c>
      <c r="Q16" s="31" t="str">
        <f>VLOOKUP(W72,$B$6:$D$90,2,FALSE)</f>
        <v>NWU (A)</v>
      </c>
      <c r="R16" s="31" t="str">
        <f>VLOOKUP(W72,$B$6:$D$90,3,FALSE)</f>
        <v>J Edwards</v>
      </c>
      <c r="S16" s="31" t="str">
        <f>VLOOKUP(W71,$B$6:$D$90,2,FALSE)</f>
        <v>UCT (A)</v>
      </c>
      <c r="T16" s="36" t="str">
        <f>VLOOKUP(W71,$B$6:$D$90,3,FALSE)</f>
        <v>L Woods</v>
      </c>
      <c r="W16">
        <f t="shared" si="1"/>
        <v>75</v>
      </c>
    </row>
    <row r="17" spans="2:23">
      <c r="B17" s="29">
        <f t="shared" si="0"/>
        <v>12</v>
      </c>
      <c r="C17" s="10" t="str">
        <f>Names!C13</f>
        <v>NMU (B)</v>
      </c>
      <c r="D17" s="11" t="str">
        <f>Names!D13</f>
        <v>G Larkan</v>
      </c>
      <c r="E17" s="146">
        <f>Names!E13</f>
        <v>2.7</v>
      </c>
      <c r="F17" s="12">
        <f>Names!F13</f>
        <v>76</v>
      </c>
      <c r="G17" s="41">
        <f>Names!G13</f>
        <v>73</v>
      </c>
      <c r="H17" s="43">
        <f>Names!H13</f>
        <v>149</v>
      </c>
      <c r="K17" s="28" t="s">
        <v>145</v>
      </c>
      <c r="L17" s="104">
        <f t="shared" si="2"/>
        <v>0.38194444444444425</v>
      </c>
      <c r="M17" s="31" t="str">
        <f>VLOOKUP(W78,$B$6:$D$90,2,FALSE)</f>
        <v>UCT (B)</v>
      </c>
      <c r="N17" s="31" t="str">
        <f>VLOOKUP(W78,$B$6:$D$90,3,FALSE)</f>
        <v>N Audley</v>
      </c>
      <c r="O17" s="31" t="str">
        <f>VLOOKUP(W77,$B$6:$D$90,2,FALSE)</f>
        <v>UP (A)</v>
      </c>
      <c r="P17" s="31" t="str">
        <f>VLOOKUP(W77,$B$6:$D$90,3,FALSE)</f>
        <v>L Sheard</v>
      </c>
      <c r="Q17" s="31" t="str">
        <f>VLOOKUP(W76,$B$6:$D$90,2,FALSE)</f>
        <v>NWU (A)</v>
      </c>
      <c r="R17" s="31" t="str">
        <f>VLOOKUP(W76,$B$6:$D$90,3,FALSE)</f>
        <v>S Allen</v>
      </c>
      <c r="S17" s="31" t="str">
        <f>VLOOKUP(W75,$B$6:$D$90,2,FALSE)</f>
        <v>NWU (A)</v>
      </c>
      <c r="T17" s="105" t="str">
        <f>VLOOKUP(W75,$B$6:$D$90,3,FALSE)</f>
        <v>G Dreyer</v>
      </c>
      <c r="W17">
        <f t="shared" si="1"/>
        <v>74</v>
      </c>
    </row>
    <row r="18" spans="2:23">
      <c r="B18" s="29">
        <f t="shared" si="0"/>
        <v>13</v>
      </c>
      <c r="C18" s="10" t="str">
        <f>Names!C50</f>
        <v>UCT (B)</v>
      </c>
      <c r="D18" s="11" t="str">
        <f>Names!D50</f>
        <v>N Audley</v>
      </c>
      <c r="E18" s="146">
        <f>Names!E50</f>
        <v>3.4</v>
      </c>
      <c r="F18" s="12">
        <f>Names!F50</f>
        <v>76</v>
      </c>
      <c r="G18" s="41">
        <f>Names!G50</f>
        <v>74</v>
      </c>
      <c r="H18" s="43">
        <f>Names!H50</f>
        <v>150</v>
      </c>
      <c r="K18" s="81" t="s">
        <v>146</v>
      </c>
      <c r="L18" s="104">
        <f t="shared" si="2"/>
        <v>0.38888888888888867</v>
      </c>
      <c r="M18" s="31" t="str">
        <f>VLOOKUP(W82,$B$6:$D$90,2,FALSE)</f>
        <v>UP (B)</v>
      </c>
      <c r="N18" s="31" t="str">
        <f>VLOOKUP(W82,$B$6:$D$90,3,FALSE)</f>
        <v>E Spangenberg</v>
      </c>
      <c r="O18" s="31" t="str">
        <f>VLOOKUP(W81,$B$6:$D$90,2,FALSE)</f>
        <v>UP (A)</v>
      </c>
      <c r="P18" s="31" t="str">
        <f>VLOOKUP(W81,$B$6:$D$90,3,FALSE)</f>
        <v>F van der Walt</v>
      </c>
      <c r="Q18" s="31" t="str">
        <f>VLOOKUP(W80,$B$6:$D$90,2,FALSE)</f>
        <v>UP (A)</v>
      </c>
      <c r="R18" s="31" t="str">
        <f>VLOOKUP(W80,$B$6:$D$90,3,FALSE)</f>
        <v>C Ferreira</v>
      </c>
      <c r="S18" s="31" t="str">
        <f>VLOOKUP(W79,$B$6:$D$90,2,FALSE)</f>
        <v>NMU (B)</v>
      </c>
      <c r="T18" s="105" t="str">
        <f>VLOOKUP(W79,$B$6:$D$90,3,FALSE)</f>
        <v>G Larkan</v>
      </c>
      <c r="W18">
        <f t="shared" si="1"/>
        <v>73</v>
      </c>
    </row>
    <row r="19" spans="2:23">
      <c r="B19" s="29">
        <f t="shared" si="0"/>
        <v>14</v>
      </c>
      <c r="C19" s="10" t="str">
        <f>Names!C38</f>
        <v>UP (A)</v>
      </c>
      <c r="D19" s="11" t="str">
        <f>Names!D38</f>
        <v>L Sheard</v>
      </c>
      <c r="E19" s="146" t="str">
        <f>Names!E38</f>
        <v>+1,5</v>
      </c>
      <c r="F19" s="12">
        <f>Names!F38</f>
        <v>77</v>
      </c>
      <c r="G19" s="41">
        <f>Names!G38</f>
        <v>74</v>
      </c>
      <c r="H19" s="43">
        <f>Names!H38</f>
        <v>151</v>
      </c>
      <c r="K19" s="81" t="s">
        <v>147</v>
      </c>
      <c r="L19" s="104">
        <f t="shared" si="2"/>
        <v>0.39583333333333309</v>
      </c>
      <c r="M19" s="31" t="str">
        <f>VLOOKUP(W86,$B$6:$D$90,2,FALSE)</f>
        <v>VC (A)</v>
      </c>
      <c r="N19" s="31" t="str">
        <f>VLOOKUP(W86,$B$6:$D$90,3,FALSE)</f>
        <v>J Broomhead</v>
      </c>
      <c r="O19" s="31" t="str">
        <f>VLOOKUP(W85,$B$6:$D$90,2,FALSE)</f>
        <v>VC (A)</v>
      </c>
      <c r="P19" s="31" t="str">
        <f>VLOOKUP(W85,$B$6:$D$90,3,FALSE)</f>
        <v>Jonathan Broomhead</v>
      </c>
      <c r="Q19" s="31" t="str">
        <f>VLOOKUP(W84,$B$6:$D$90,2,FALSE)</f>
        <v>NWU (A)</v>
      </c>
      <c r="R19" s="31" t="str">
        <f>VLOOKUP(W84,$B$6:$D$90,3,FALSE)</f>
        <v>W Jacobs</v>
      </c>
      <c r="S19" s="31" t="str">
        <f>VLOOKUP(W83,$B$6:$D$90,2,FALSE)</f>
        <v>UP (B)</v>
      </c>
      <c r="T19" s="105" t="str">
        <f>VLOOKUP(W83,$B$6:$D$90,3,FALSE)</f>
        <v>A Breen</v>
      </c>
      <c r="W19">
        <f t="shared" si="1"/>
        <v>72</v>
      </c>
    </row>
    <row r="20" spans="2:23">
      <c r="B20" s="29">
        <f t="shared" si="0"/>
        <v>15</v>
      </c>
      <c r="C20" s="10" t="str">
        <f>Names!C33</f>
        <v>NWU (A)</v>
      </c>
      <c r="D20" s="11" t="str">
        <f>Names!D33</f>
        <v>S Allen</v>
      </c>
      <c r="E20" s="146" t="str">
        <f>Names!E33</f>
        <v>+2,2</v>
      </c>
      <c r="F20" s="12">
        <f>Names!F33</f>
        <v>80</v>
      </c>
      <c r="G20" s="41">
        <f>Names!G33</f>
        <v>73</v>
      </c>
      <c r="H20" s="43">
        <f>Names!H33</f>
        <v>153</v>
      </c>
      <c r="K20" s="82" t="s">
        <v>148</v>
      </c>
      <c r="L20" s="104">
        <f t="shared" si="2"/>
        <v>0.40277777777777751</v>
      </c>
      <c r="M20" s="31" t="str">
        <f>VLOOKUP(W87,$B$6:$D$90,2,FALSE)</f>
        <v>NMU (A)</v>
      </c>
      <c r="N20" s="31" t="str">
        <f>VLOOKUP(W87,$B$6:$D$90,3,FALSE)</f>
        <v>A van der Merwe</v>
      </c>
      <c r="O20" s="31" t="str">
        <f>VLOOKUP(W88,$B$6:$D$90,2,FALSE)</f>
        <v>UP (A)</v>
      </c>
      <c r="P20" s="31" t="str">
        <f>VLOOKUP(W88,$B$6:$D$90,3,FALSE)</f>
        <v>K Mokoena</v>
      </c>
      <c r="Q20" s="31" t="str">
        <f>VLOOKUP(W89,$B$6:$D$90,2,FALSE)</f>
        <v>NMU (A)</v>
      </c>
      <c r="R20" s="31" t="str">
        <f>VLOOKUP(W89,$B$6:$D$90,3,FALSE)</f>
        <v>K de Beer</v>
      </c>
      <c r="S20" s="31" t="str">
        <f>VLOOKUP(W90,$B$6:$D$90,2,FALSE)</f>
        <v>UP (B)</v>
      </c>
      <c r="T20" s="105" t="str">
        <f>VLOOKUP(W90,$B$6:$D$90,3,FALSE)</f>
        <v>G Gillson</v>
      </c>
      <c r="W20">
        <f t="shared" ref="W20:W49" si="3">W21+1</f>
        <v>71</v>
      </c>
    </row>
    <row r="21" spans="2:23" ht="17" thickBot="1">
      <c r="B21" s="29">
        <f t="shared" si="0"/>
        <v>16</v>
      </c>
      <c r="C21" s="10" t="str">
        <f>Names!C31</f>
        <v>NWU (A)</v>
      </c>
      <c r="D21" s="11" t="str">
        <f>Names!D31</f>
        <v>G Dreyer</v>
      </c>
      <c r="E21" s="146" t="str">
        <f>Names!E31</f>
        <v>+0,7</v>
      </c>
      <c r="F21" s="12">
        <f>Names!F31</f>
        <v>74</v>
      </c>
      <c r="G21" s="41">
        <f>Names!G31</f>
        <v>79</v>
      </c>
      <c r="H21" s="43">
        <f>Names!H31</f>
        <v>153</v>
      </c>
      <c r="L21" s="106"/>
      <c r="M21" s="107"/>
      <c r="N21" s="107"/>
      <c r="O21" s="107"/>
      <c r="P21" s="107"/>
      <c r="Q21" s="107"/>
      <c r="R21" s="107"/>
      <c r="S21" s="107"/>
      <c r="T21" s="108"/>
      <c r="W21">
        <f t="shared" si="3"/>
        <v>70</v>
      </c>
    </row>
    <row r="22" spans="2:23">
      <c r="B22" s="29">
        <f t="shared" si="0"/>
        <v>17</v>
      </c>
      <c r="C22" s="10" t="str">
        <f>Names!C29</f>
        <v>CUT (A)</v>
      </c>
      <c r="D22" s="11" t="str">
        <f>Names!D29</f>
        <v>J Xaba</v>
      </c>
      <c r="E22" s="146" t="str">
        <f>Names!E29</f>
        <v>+1,2</v>
      </c>
      <c r="F22" s="12">
        <f>Names!F29</f>
        <v>80</v>
      </c>
      <c r="G22" s="41">
        <f>Names!G29</f>
        <v>74</v>
      </c>
      <c r="H22" s="43">
        <f>Names!H29</f>
        <v>154</v>
      </c>
      <c r="W22">
        <f t="shared" si="3"/>
        <v>69</v>
      </c>
    </row>
    <row r="23" spans="2:23">
      <c r="B23" s="29">
        <f t="shared" si="0"/>
        <v>18</v>
      </c>
      <c r="C23" s="10" t="str">
        <f>Names!C35</f>
        <v>NWU (B)</v>
      </c>
      <c r="D23" s="11" t="str">
        <f>Names!D35</f>
        <v>S Boshoff</v>
      </c>
      <c r="E23" s="12" t="str">
        <f>Names!E35</f>
        <v>+2,6</v>
      </c>
      <c r="F23" s="12">
        <f>Names!F35</f>
        <v>79</v>
      </c>
      <c r="G23" s="41">
        <f>Names!G35</f>
        <v>75</v>
      </c>
      <c r="H23" s="43">
        <f>Names!H35</f>
        <v>154</v>
      </c>
      <c r="W23">
        <f>W24+1</f>
        <v>68</v>
      </c>
    </row>
    <row r="24" spans="2:23">
      <c r="B24" s="29">
        <f t="shared" si="0"/>
        <v>19</v>
      </c>
      <c r="C24" s="10" t="str">
        <f>Names!C32</f>
        <v>NWU (A)</v>
      </c>
      <c r="D24" s="11" t="str">
        <f>Names!D32</f>
        <v>J Edwards</v>
      </c>
      <c r="E24" s="146" t="str">
        <f>Names!E32</f>
        <v>+1,5</v>
      </c>
      <c r="F24" s="12">
        <f>Names!F32</f>
        <v>78</v>
      </c>
      <c r="G24" s="41">
        <f>Names!G32</f>
        <v>77</v>
      </c>
      <c r="H24" s="43">
        <f>Names!H32</f>
        <v>155</v>
      </c>
      <c r="W24">
        <f>W25+1</f>
        <v>67</v>
      </c>
    </row>
    <row r="25" spans="2:23">
      <c r="B25" s="29">
        <f t="shared" si="0"/>
        <v>20</v>
      </c>
      <c r="C25" s="10" t="str">
        <f>Names!C47</f>
        <v>UCT (A)</v>
      </c>
      <c r="D25" s="11" t="str">
        <f>Names!D47</f>
        <v>L Woods</v>
      </c>
      <c r="E25" s="146" t="str">
        <f>Names!E47</f>
        <v>+0,8</v>
      </c>
      <c r="F25" s="12">
        <f>Names!F47</f>
        <v>79</v>
      </c>
      <c r="G25" s="41">
        <f>Names!G47</f>
        <v>77</v>
      </c>
      <c r="H25" s="43">
        <f>Names!H47</f>
        <v>156</v>
      </c>
      <c r="W25">
        <f t="shared" si="3"/>
        <v>66</v>
      </c>
    </row>
    <row r="26" spans="2:23" ht="17" thickBot="1">
      <c r="B26" s="29">
        <f t="shared" si="0"/>
        <v>21</v>
      </c>
      <c r="C26" s="10" t="str">
        <f>Names!C90</f>
        <v>CUT (Reserve)</v>
      </c>
      <c r="D26" s="11" t="str">
        <f>Names!D90</f>
        <v>P Seekoei</v>
      </c>
      <c r="E26" s="146" t="str">
        <f>Names!E90</f>
        <v>+1,2</v>
      </c>
      <c r="F26" s="12">
        <f>Names!F90</f>
        <v>78</v>
      </c>
      <c r="G26" s="41">
        <f>Names!G90</f>
        <v>78</v>
      </c>
      <c r="H26" s="43">
        <f>Names!H90</f>
        <v>156</v>
      </c>
      <c r="W26">
        <f t="shared" si="3"/>
        <v>65</v>
      </c>
    </row>
    <row r="27" spans="2:23" ht="17" thickBot="1">
      <c r="B27" s="29">
        <f t="shared" si="0"/>
        <v>22</v>
      </c>
      <c r="C27" s="10" t="str">
        <f>Names!C28</f>
        <v>CUT (A)</v>
      </c>
      <c r="D27" s="11" t="str">
        <f>Names!D28</f>
        <v>D Fortune</v>
      </c>
      <c r="E27" s="146">
        <f>Names!E28</f>
        <v>0.8</v>
      </c>
      <c r="F27" s="12">
        <f>Names!F28</f>
        <v>77</v>
      </c>
      <c r="G27" s="41">
        <f>Names!G28</f>
        <v>79</v>
      </c>
      <c r="H27" s="43">
        <f>Names!H28</f>
        <v>156</v>
      </c>
      <c r="L27" s="308" t="s">
        <v>94</v>
      </c>
      <c r="M27" s="309"/>
      <c r="N27" s="310"/>
      <c r="O27" s="310"/>
      <c r="P27" s="310"/>
      <c r="Q27" s="310"/>
      <c r="R27" s="310"/>
      <c r="S27" s="310"/>
      <c r="T27" s="311"/>
      <c r="W27">
        <f t="shared" si="3"/>
        <v>64</v>
      </c>
    </row>
    <row r="28" spans="2:23">
      <c r="B28" s="29">
        <f t="shared" si="0"/>
        <v>23</v>
      </c>
      <c r="C28" s="10" t="str">
        <f>Names!C81</f>
        <v>VC (A)</v>
      </c>
      <c r="D28" s="11" t="str">
        <f>Names!D81</f>
        <v>S Moss</v>
      </c>
      <c r="E28" s="146">
        <f>Names!E81</f>
        <v>0.6</v>
      </c>
      <c r="F28" s="12">
        <f>Names!F81</f>
        <v>85</v>
      </c>
      <c r="G28" s="41">
        <f>Names!G81</f>
        <v>72</v>
      </c>
      <c r="H28" s="43">
        <f>Names!H81</f>
        <v>157</v>
      </c>
      <c r="K28" s="28" t="s">
        <v>159</v>
      </c>
      <c r="L28" s="34">
        <v>0.33333333333333331</v>
      </c>
      <c r="M28" s="31" t="str">
        <f>VLOOKUP(W47,$B$6:$D$90,2,FALSE)</f>
        <v>US (A)</v>
      </c>
      <c r="N28" s="31" t="str">
        <f>VLOOKUP(W47,$B$6:$D$90,3,FALSE)</f>
        <v>JJ Rossouw</v>
      </c>
      <c r="O28" s="31" t="str">
        <f>VLOOKUP(W46,$B$6:$D$90,2,FALSE)</f>
        <v>UCT (A)</v>
      </c>
      <c r="P28" s="31" t="str">
        <f>VLOOKUP(W46,$B$6:$D$90,3,FALSE)</f>
        <v>N Petersen</v>
      </c>
      <c r="Q28" s="31" t="str">
        <f>VLOOKUP(W45,$B$6:$D$90,2,FALSE)</f>
        <v>VC (B)</v>
      </c>
      <c r="R28" s="31" t="str">
        <f>VLOOKUP(W45,$B$6:$D$90,3,FALSE)</f>
        <v>T Tyrrel</v>
      </c>
      <c r="T28" s="36"/>
      <c r="W28">
        <f t="shared" si="3"/>
        <v>63</v>
      </c>
    </row>
    <row r="29" spans="2:23">
      <c r="B29" s="29">
        <f t="shared" si="0"/>
        <v>24</v>
      </c>
      <c r="C29" s="10" t="str">
        <f>Names!C61</f>
        <v>US (A)</v>
      </c>
      <c r="D29" s="11" t="str">
        <f>Names!D61</f>
        <v>W Human</v>
      </c>
      <c r="E29" s="146" t="str">
        <f>Names!E61</f>
        <v>+0,5</v>
      </c>
      <c r="F29" s="12">
        <f>Names!F61</f>
        <v>82</v>
      </c>
      <c r="G29" s="41">
        <f>Names!G61</f>
        <v>75</v>
      </c>
      <c r="H29" s="43">
        <f>Names!H61</f>
        <v>157</v>
      </c>
      <c r="K29" s="83" t="s">
        <v>158</v>
      </c>
      <c r="L29" s="34">
        <f>L28+TIME(0,10,0)</f>
        <v>0.34027777777777773</v>
      </c>
      <c r="M29" s="31" t="str">
        <f>VLOOKUP(W44,$B$6:$D$90,2,FALSE)</f>
        <v>VC (B)</v>
      </c>
      <c r="N29" s="31" t="str">
        <f>VLOOKUP(W44,$B$6:$D$90,3,FALSE)</f>
        <v>B Thornton</v>
      </c>
      <c r="O29" s="31" t="str">
        <f>VLOOKUP(W43,$B$6:$D$90,2,FALSE)</f>
        <v>UJ (A)</v>
      </c>
      <c r="P29" s="31" t="str">
        <f>VLOOKUP(W43,$B$6:$D$90,3,FALSE)</f>
        <v>A Esterhysen</v>
      </c>
      <c r="Q29" s="31" t="str">
        <f>VLOOKUP(W42,$B$6:$D$90,2,FALSE)</f>
        <v>VC (B)</v>
      </c>
      <c r="R29" s="31" t="str">
        <f>VLOOKUP(W42,$B$6:$D$90,3,FALSE)</f>
        <v>C Fanaroff</v>
      </c>
      <c r="S29" s="31"/>
      <c r="T29" s="105"/>
      <c r="W29">
        <f t="shared" si="3"/>
        <v>62</v>
      </c>
    </row>
    <row r="30" spans="2:23">
      <c r="B30" s="29">
        <f t="shared" si="0"/>
        <v>25</v>
      </c>
      <c r="C30" s="10" t="str">
        <f>Names!C9</f>
        <v>NMU (A)</v>
      </c>
      <c r="D30" s="11" t="str">
        <f>Names!D9</f>
        <v>P Zietsman</v>
      </c>
      <c r="E30" s="146" t="str">
        <f>Names!E9</f>
        <v>+2</v>
      </c>
      <c r="F30" s="12">
        <f>Names!F9</f>
        <v>80</v>
      </c>
      <c r="G30" s="41">
        <f>Names!G9</f>
        <v>77</v>
      </c>
      <c r="H30" s="43">
        <f>Names!H9</f>
        <v>157</v>
      </c>
      <c r="K30" s="83" t="s">
        <v>157</v>
      </c>
      <c r="L30" s="34">
        <f t="shared" ref="L30:L38" si="4">L29+TIME(0,10,0)</f>
        <v>0.34722222222222215</v>
      </c>
      <c r="M30" s="31" t="str">
        <f>VLOOKUP(W41,$B$6:$D$90,2,FALSE)</f>
        <v>US (A)</v>
      </c>
      <c r="N30" s="31" t="str">
        <f>VLOOKUP(W41,$B$6:$D$90,3,FALSE)</f>
        <v>J Vlok</v>
      </c>
      <c r="O30" s="31" t="str">
        <f>VLOOKUP(W40,$B$6:$D$90,2,FALSE)</f>
        <v>TUT (A)</v>
      </c>
      <c r="P30" s="31" t="str">
        <f>VLOOKUP(W40,$B$6:$D$90,3,FALSE)</f>
        <v>D de Vries</v>
      </c>
      <c r="Q30" s="31" t="str">
        <f>VLOOKUP(W39,$B$6:$D$90,2,FALSE)</f>
        <v>NWU (B)</v>
      </c>
      <c r="R30" s="31" t="str">
        <f>VLOOKUP(W39,$B$6:$D$90,3,FALSE)</f>
        <v>K Lubbe</v>
      </c>
      <c r="S30" s="31" t="str">
        <f>VLOOKUP(W38,$B$6:$D$90,2,FALSE)</f>
        <v>US (B)</v>
      </c>
      <c r="T30" s="105" t="str">
        <f>VLOOKUP(W38,$B$6:$D$90,3,FALSE)</f>
        <v>H Viljoen</v>
      </c>
      <c r="W30">
        <f t="shared" si="3"/>
        <v>61</v>
      </c>
    </row>
    <row r="31" spans="2:23">
      <c r="B31" s="29">
        <f t="shared" si="0"/>
        <v>26</v>
      </c>
      <c r="C31" s="10" t="str">
        <f>Names!C48</f>
        <v>UCT (A)</v>
      </c>
      <c r="D31" s="11" t="str">
        <f>Names!D48</f>
        <v>D Coperman</v>
      </c>
      <c r="E31" s="146">
        <f>Names!E48</f>
        <v>1.4</v>
      </c>
      <c r="F31" s="12">
        <f>Names!F48</f>
        <v>75</v>
      </c>
      <c r="G31" s="41">
        <f>Names!G48</f>
        <v>82</v>
      </c>
      <c r="H31" s="43">
        <f>Names!H48</f>
        <v>157</v>
      </c>
      <c r="K31" s="83" t="s">
        <v>156</v>
      </c>
      <c r="L31" s="34">
        <f t="shared" si="4"/>
        <v>0.35416666666666657</v>
      </c>
      <c r="M31" s="31" t="str">
        <f>VLOOKUP(W37,$B$6:$D$90,2,FALSE)</f>
        <v>RU (A)</v>
      </c>
      <c r="N31" s="31" t="str">
        <f>VLOOKUP(W37,$B$6:$D$90,3,FALSE)</f>
        <v>C Heathfield</v>
      </c>
      <c r="O31" s="31" t="str">
        <f>VLOOKUP(W36,$B$6:$D$90,2,FALSE)</f>
        <v>UCT (B)</v>
      </c>
      <c r="P31" s="31" t="str">
        <f>VLOOKUP(W36,$B$6:$D$90,3,FALSE)</f>
        <v>T Hamilton</v>
      </c>
      <c r="Q31" s="31" t="str">
        <f>VLOOKUP(W35,$B$6:$D$90,2,FALSE)</f>
        <v>US (B)</v>
      </c>
      <c r="R31" s="31" t="str">
        <f>VLOOKUP(W35,$B$6:$D$90,3,FALSE)</f>
        <v>P Basson</v>
      </c>
      <c r="S31" s="31" t="str">
        <f>VLOOKUP(W34,$B$6:$D$90,2,FALSE)</f>
        <v>US (B)</v>
      </c>
      <c r="T31" s="105" t="str">
        <f>VLOOKUP(W34,$B$6:$D$90,3,FALSE)</f>
        <v>J Slabbert</v>
      </c>
      <c r="W31">
        <f t="shared" si="3"/>
        <v>60</v>
      </c>
    </row>
    <row r="32" spans="2:23">
      <c r="B32" s="29">
        <f t="shared" si="0"/>
        <v>27</v>
      </c>
      <c r="C32" s="10" t="str">
        <f>Names!C53</f>
        <v>UCT (B)</v>
      </c>
      <c r="D32" s="11" t="str">
        <f>Names!D53</f>
        <v>M Lees</v>
      </c>
      <c r="E32" s="146">
        <f>Names!E53</f>
        <v>1.5</v>
      </c>
      <c r="F32" s="12">
        <f>Names!F53</f>
        <v>81</v>
      </c>
      <c r="G32" s="41">
        <f>Names!G53</f>
        <v>77</v>
      </c>
      <c r="H32" s="43">
        <f>Names!H53</f>
        <v>158</v>
      </c>
      <c r="K32" s="83" t="s">
        <v>155</v>
      </c>
      <c r="L32" s="34">
        <f t="shared" si="4"/>
        <v>0.36111111111111099</v>
      </c>
      <c r="M32" s="31" t="str">
        <f>VLOOKUP(W33,$B$6:$D$90,2,FALSE)</f>
        <v>UJ (B)</v>
      </c>
      <c r="N32" s="31" t="str">
        <f>VLOOKUP(W33,$B$6:$D$90,3,FALSE)</f>
        <v>M Darsot</v>
      </c>
      <c r="O32" s="31" t="str">
        <f>VLOOKUP(W32,$B$6:$D$90,2,FALSE)</f>
        <v>TUT (A)</v>
      </c>
      <c r="P32" s="31" t="str">
        <f>VLOOKUP(W32,$B$6:$D$90,3,FALSE)</f>
        <v>JH van Tonder</v>
      </c>
      <c r="Q32" s="31" t="str">
        <f>VLOOKUP(W31,$B$6:$D$90,2,FALSE)</f>
        <v>VC (B)</v>
      </c>
      <c r="R32" s="31" t="str">
        <f>VLOOKUP(W31,$B$6:$D$90,3,FALSE)</f>
        <v>A Krebs</v>
      </c>
      <c r="S32" s="31" t="str">
        <f>VLOOKUP(W30,$B$6:$D$90,2,FALSE)</f>
        <v>TUT (A)</v>
      </c>
      <c r="T32" s="105" t="str">
        <f>VLOOKUP(W30,$B$6:$D$90,3,FALSE)</f>
        <v>C Boton</v>
      </c>
      <c r="W32">
        <f t="shared" si="3"/>
        <v>59</v>
      </c>
    </row>
    <row r="33" spans="2:23">
      <c r="B33" s="29">
        <f t="shared" si="0"/>
        <v>28</v>
      </c>
      <c r="C33" s="10" t="str">
        <f>Names!C26</f>
        <v>CUT (A)</v>
      </c>
      <c r="D33" s="11" t="str">
        <f>Names!D26</f>
        <v>K Aysen</v>
      </c>
      <c r="E33" s="146">
        <f>Names!E26</f>
        <v>0.9</v>
      </c>
      <c r="F33" s="12">
        <f>Names!F26</f>
        <v>80</v>
      </c>
      <c r="G33" s="41">
        <f>Names!G26</f>
        <v>78</v>
      </c>
      <c r="H33" s="43">
        <f>Names!H26</f>
        <v>158</v>
      </c>
      <c r="K33" s="83" t="s">
        <v>154</v>
      </c>
      <c r="L33" s="34">
        <f t="shared" si="4"/>
        <v>0.36805555555555541</v>
      </c>
      <c r="M33" s="31" t="str">
        <f>VLOOKUP(W29,$B$6:$D$90,2,FALSE)</f>
        <v>UJ (B)</v>
      </c>
      <c r="N33" s="31" t="str">
        <f>VLOOKUP(W29,$B$6:$D$90,3,FALSE)</f>
        <v>P Mulenga</v>
      </c>
      <c r="O33" s="31" t="str">
        <f>VLOOKUP(W28,$B$6:$D$90,2,FALSE)</f>
        <v>US (A)</v>
      </c>
      <c r="P33" s="31" t="str">
        <f>VLOOKUP(W28,$B$6:$D$90,3,FALSE)</f>
        <v>C Steenkamp</v>
      </c>
      <c r="Q33" s="31" t="str">
        <f>VLOOKUP(W27,$B$6:$D$90,2,FALSE)</f>
        <v>UJ (B)</v>
      </c>
      <c r="R33" s="31" t="str">
        <f>VLOOKUP(W27,$B$6:$D$90,3,FALSE)</f>
        <v>P de Wet</v>
      </c>
      <c r="S33" s="31" t="str">
        <f>VLOOKUP(W26,$B$6:$D$90,2,FALSE)</f>
        <v>RU (A)</v>
      </c>
      <c r="T33" s="105" t="str">
        <f>VLOOKUP(W26,$B$6:$D$90,3,FALSE)</f>
        <v>R Scholtz</v>
      </c>
      <c r="W33">
        <f t="shared" si="3"/>
        <v>58</v>
      </c>
    </row>
    <row r="34" spans="2:23">
      <c r="B34" s="29">
        <f t="shared" si="0"/>
        <v>29</v>
      </c>
      <c r="C34" s="10" t="str">
        <f>Names!C42</f>
        <v>UP (B)</v>
      </c>
      <c r="D34" s="11" t="str">
        <f>Names!D42</f>
        <v>G de Lange</v>
      </c>
      <c r="E34" s="146" t="str">
        <f>Names!E42</f>
        <v>+2,1</v>
      </c>
      <c r="F34" s="12">
        <f>Names!F42</f>
        <v>77</v>
      </c>
      <c r="G34" s="41">
        <f>Names!G42</f>
        <v>81</v>
      </c>
      <c r="H34" s="43">
        <f>Names!H42</f>
        <v>158</v>
      </c>
      <c r="K34" s="83" t="s">
        <v>153</v>
      </c>
      <c r="L34" s="34">
        <f t="shared" si="4"/>
        <v>0.37499999999999983</v>
      </c>
      <c r="M34" s="31" t="str">
        <f>VLOOKUP(W25,$B$6:$D$90,2,FALSE)</f>
        <v>TUT (A)</v>
      </c>
      <c r="N34" s="31" t="str">
        <f>VLOOKUP(W25,$B$6:$D$90,3,FALSE)</f>
        <v>S Faurie</v>
      </c>
      <c r="O34" s="31" t="str">
        <f>VLOOKUP(W24,$B$6:$D$90,2,FALSE)</f>
        <v>SOL (A)</v>
      </c>
      <c r="P34" s="31" t="str">
        <f>VLOOKUP(W24,$B$6:$D$90,3,FALSE)</f>
        <v>M Moletsane</v>
      </c>
      <c r="Q34" s="31" t="str">
        <f>VLOOKUP(W23,$B$6:$D$90,2,FALSE)</f>
        <v>US (B)</v>
      </c>
      <c r="R34" s="31" t="str">
        <f>VLOOKUP(W23,$B$6:$D$90,3,FALSE)</f>
        <v>S Steenkamp</v>
      </c>
      <c r="S34" s="31" t="str">
        <f>VLOOKUP(W22,$B$6:$D$90,2,FALSE)</f>
        <v>SOL (B)</v>
      </c>
      <c r="T34" s="105" t="str">
        <f>VLOOKUP(W22,$B$6:$D$90,3,FALSE)</f>
        <v>T Thupaenang</v>
      </c>
      <c r="W34">
        <f t="shared" si="3"/>
        <v>57</v>
      </c>
    </row>
    <row r="35" spans="2:23">
      <c r="B35" s="29">
        <f t="shared" si="0"/>
        <v>30</v>
      </c>
      <c r="C35" s="10" t="str">
        <f>Names!C36</f>
        <v>NWU (B)</v>
      </c>
      <c r="D35" s="11" t="str">
        <f>Names!D36</f>
        <v>C Pieterse</v>
      </c>
      <c r="E35" s="146" t="str">
        <f>Names!E36</f>
        <v>+1,4</v>
      </c>
      <c r="F35" s="12">
        <f>Names!F36</f>
        <v>86</v>
      </c>
      <c r="G35" s="41">
        <f>Names!G36</f>
        <v>73</v>
      </c>
      <c r="H35" s="43">
        <f>Names!H36</f>
        <v>159</v>
      </c>
      <c r="K35" s="83" t="s">
        <v>152</v>
      </c>
      <c r="L35" s="34">
        <f t="shared" si="4"/>
        <v>0.38194444444444425</v>
      </c>
      <c r="M35" s="31" t="str">
        <f>VLOOKUP(W21,$B$6:$D$90,2,FALSE)</f>
        <v>SOL (A)</v>
      </c>
      <c r="N35" s="31" t="str">
        <f>VLOOKUP(W21,$B$6:$D$90,3,FALSE)</f>
        <v>T Koloti</v>
      </c>
      <c r="O35" s="31" t="str">
        <f>VLOOKUP(W20,$B$6:$D$90,2,FALSE)</f>
        <v>SOL (B)</v>
      </c>
      <c r="P35" s="31" t="str">
        <f>VLOOKUP(W20,$B$6:$D$90,3,FALSE)</f>
        <v>P Sekamegeng</v>
      </c>
      <c r="Q35" s="31" t="str">
        <f>VLOOKUP(W19,$B$6:$D$90,2,FALSE)</f>
        <v>SOL (A)</v>
      </c>
      <c r="R35" s="31" t="str">
        <f>VLOOKUP(W19,$B$6:$D$90,3,FALSE)</f>
        <v>N Ngidi</v>
      </c>
      <c r="S35" s="31" t="str">
        <f>VLOOKUP(W18,$B$6:$D$90,2,FALSE)</f>
        <v>SOL (B)</v>
      </c>
      <c r="T35" s="105" t="str">
        <f>VLOOKUP(W18,$B$6:$D$90,3,FALSE)</f>
        <v>R Mabathe</v>
      </c>
      <c r="W35">
        <f t="shared" si="3"/>
        <v>56</v>
      </c>
    </row>
    <row r="36" spans="2:23">
      <c r="B36" s="29">
        <f t="shared" si="0"/>
        <v>31</v>
      </c>
      <c r="C36" s="10" t="str">
        <f>Names!C10</f>
        <v>NMU (B)</v>
      </c>
      <c r="D36" s="11" t="str">
        <f>Names!D10</f>
        <v>D Matthews</v>
      </c>
      <c r="E36" s="146">
        <f>Names!E10</f>
        <v>0</v>
      </c>
      <c r="F36" s="12">
        <f>Names!F10</f>
        <v>80</v>
      </c>
      <c r="G36" s="41">
        <f>Names!G10</f>
        <v>80</v>
      </c>
      <c r="H36" s="43">
        <f>Names!H10</f>
        <v>160</v>
      </c>
      <c r="K36" s="28" t="s">
        <v>151</v>
      </c>
      <c r="L36" s="34">
        <f t="shared" si="4"/>
        <v>0.38888888888888867</v>
      </c>
      <c r="M36" s="31" t="str">
        <f>VLOOKUP(W17,$B$6:$D$90,2,FALSE)</f>
        <v>ULIM (A)</v>
      </c>
      <c r="N36" s="31" t="str">
        <f>VLOOKUP(W17,$B$6:$D$90,3,FALSE)</f>
        <v>S Monama</v>
      </c>
      <c r="O36" s="31" t="str">
        <f>VLOOKUP(W16,$B$6:$D$90,2,FALSE)</f>
        <v>SOL (A)</v>
      </c>
      <c r="P36" s="31" t="str">
        <f>VLOOKUP(W16,$B$6:$D$90,3,FALSE)</f>
        <v>M Olyn</v>
      </c>
      <c r="Q36" s="31" t="str">
        <f>VLOOKUP(W15,$B$6:$D$90,2,FALSE)</f>
        <v>UZUL (A)</v>
      </c>
      <c r="R36" s="31" t="str">
        <f>VLOOKUP(W15,$B$6:$D$90,3,FALSE)</f>
        <v>S Sibongiseni</v>
      </c>
      <c r="S36" s="31" t="str">
        <f>VLOOKUP(W13,$B$6:$D$90,2,FALSE)</f>
        <v>ULIM (A)</v>
      </c>
      <c r="T36" s="105" t="str">
        <f>VLOOKUP(W13,$B$6:$D$90,3,FALSE)</f>
        <v>M Manganyi</v>
      </c>
      <c r="W36">
        <f t="shared" si="3"/>
        <v>55</v>
      </c>
    </row>
    <row r="37" spans="2:23">
      <c r="B37" s="29">
        <f t="shared" si="0"/>
        <v>32</v>
      </c>
      <c r="C37" s="10" t="str">
        <f>Names!C52</f>
        <v>UCT (B)</v>
      </c>
      <c r="D37" s="11" t="str">
        <f>Names!D52</f>
        <v>J Sproul</v>
      </c>
      <c r="E37" s="146">
        <f>Names!E52</f>
        <v>3.8</v>
      </c>
      <c r="F37" s="12">
        <f>Names!F52</f>
        <v>82</v>
      </c>
      <c r="G37" s="41">
        <f>Names!G52</f>
        <v>79</v>
      </c>
      <c r="H37" s="43">
        <f>Names!H52</f>
        <v>161</v>
      </c>
      <c r="K37" s="28" t="s">
        <v>150</v>
      </c>
      <c r="L37" s="34">
        <f t="shared" si="4"/>
        <v>0.39583333333333309</v>
      </c>
      <c r="M37" s="31" t="str">
        <f>VLOOKUP(W13,$B$6:$D$90,2,FALSE)</f>
        <v>ULIM (A)</v>
      </c>
      <c r="N37" s="31" t="str">
        <f>VLOOKUP(W13,$B$6:$D$90,3,FALSE)</f>
        <v>M Manganyi</v>
      </c>
      <c r="O37" s="31" t="str">
        <f>VLOOKUP(W12,$B$6:$D$90,2,FALSE)</f>
        <v>UZUL (A)</v>
      </c>
      <c r="P37" s="31" t="str">
        <f>VLOOKUP(W12,$B$6:$D$90,3,FALSE)</f>
        <v>B Cele</v>
      </c>
      <c r="Q37" s="31" t="str">
        <f>VLOOKUP(W11,$B$6:$D$90,2,FALSE)</f>
        <v>UZUL (A)</v>
      </c>
      <c r="R37" s="31" t="str">
        <f>VLOOKUP(W11,$B$6:$D$90,3,FALSE)</f>
        <v>M Mfezeko</v>
      </c>
      <c r="S37" s="31" t="str">
        <f>VLOOKUP(W10,$B$6:$D$90,2,FALSE)</f>
        <v>ULIM (A)</v>
      </c>
      <c r="T37" s="105" t="str">
        <f>VLOOKUP(W10,$B$6:$D$90,3,FALSE)</f>
        <v>M Matekga</v>
      </c>
      <c r="W37">
        <f t="shared" si="3"/>
        <v>54</v>
      </c>
    </row>
    <row r="38" spans="2:23">
      <c r="B38" s="29">
        <f t="shared" ref="B38:B69" si="5">1+B37</f>
        <v>33</v>
      </c>
      <c r="C38" s="10" t="str">
        <f>Names!C19</f>
        <v>UJ (A)</v>
      </c>
      <c r="D38" s="11" t="str">
        <f>Names!D19</f>
        <v>D Bennett</v>
      </c>
      <c r="E38" s="146" t="str">
        <f>Names!E19</f>
        <v>+1,8</v>
      </c>
      <c r="F38" s="12">
        <f>Names!F19</f>
        <v>81</v>
      </c>
      <c r="G38" s="41">
        <f>Names!G19</f>
        <v>80</v>
      </c>
      <c r="H38" s="43">
        <f>Names!H19</f>
        <v>161</v>
      </c>
      <c r="K38" s="28" t="s">
        <v>149</v>
      </c>
      <c r="L38" s="34">
        <f t="shared" si="4"/>
        <v>0.40277777777777751</v>
      </c>
      <c r="M38" s="31" t="str">
        <f>VLOOKUP(W9,$B$6:$D$90,2,FALSE)</f>
        <v>ULIM (A)</v>
      </c>
      <c r="N38" s="31" t="str">
        <f>VLOOKUP(W9,$B$6:$D$90,3,FALSE)</f>
        <v>N Lukhele</v>
      </c>
      <c r="O38" s="31" t="str">
        <f>VLOOKUP(W8,$B$6:$D$90,2,FALSE)</f>
        <v>RU (A)</v>
      </c>
      <c r="P38" s="31" t="str">
        <f>VLOOKUP(W8,$B$6:$D$90,3,FALSE)</f>
        <v>S Streater</v>
      </c>
      <c r="Q38" s="31" t="str">
        <f>VLOOKUP(W7,$B$6:$D$90,2,FALSE)</f>
        <v>RU (A)</v>
      </c>
      <c r="R38" s="31" t="str">
        <f>VLOOKUP(W7,$B$6:$D$90,3,FALSE)</f>
        <v>R Magan</v>
      </c>
      <c r="S38" s="31" t="str">
        <f>VLOOKUP(W14,$B$6:$D$90,2,FALSE)</f>
        <v>UZUL (A)</v>
      </c>
      <c r="T38" s="105" t="str">
        <f>VLOOKUP(W14,$B$6:$D$90,3,FALSE)</f>
        <v>Z Siswe</v>
      </c>
      <c r="W38">
        <f t="shared" si="3"/>
        <v>53</v>
      </c>
    </row>
    <row r="39" spans="2:23" ht="17" thickBot="1">
      <c r="B39" s="29">
        <f t="shared" si="5"/>
        <v>34</v>
      </c>
      <c r="C39" s="10" t="str">
        <f>Names!C46</f>
        <v>UCT (A)</v>
      </c>
      <c r="D39" s="11" t="str">
        <f>Names!D46</f>
        <v>C Everts</v>
      </c>
      <c r="E39" s="146">
        <f>Names!E46</f>
        <v>1.1000000000000001</v>
      </c>
      <c r="F39" s="12">
        <f>Names!F46</f>
        <v>79</v>
      </c>
      <c r="G39" s="41">
        <f>Names!G46</f>
        <v>82</v>
      </c>
      <c r="H39" s="43">
        <f>Names!H46</f>
        <v>161</v>
      </c>
      <c r="L39" s="35"/>
      <c r="M39" s="37"/>
      <c r="N39" s="33"/>
      <c r="O39" s="33"/>
      <c r="P39" s="33"/>
      <c r="Q39" s="33"/>
      <c r="R39" s="33"/>
      <c r="S39" s="33"/>
      <c r="T39" s="108"/>
      <c r="W39">
        <f t="shared" si="3"/>
        <v>52</v>
      </c>
    </row>
    <row r="40" spans="2:23">
      <c r="B40" s="29">
        <f t="shared" si="5"/>
        <v>35</v>
      </c>
      <c r="C40" s="10" t="str">
        <f>Names!C11</f>
        <v>NMU (B)</v>
      </c>
      <c r="D40" s="11" t="str">
        <f>Names!D11</f>
        <v>W van Aswegen</v>
      </c>
      <c r="E40" s="146">
        <f>Names!E11</f>
        <v>1.2</v>
      </c>
      <c r="F40" s="12">
        <f>Names!F11</f>
        <v>78</v>
      </c>
      <c r="G40" s="41">
        <f>Names!G11</f>
        <v>83</v>
      </c>
      <c r="H40" s="43">
        <f>Names!H11</f>
        <v>161</v>
      </c>
      <c r="W40">
        <f t="shared" si="3"/>
        <v>51</v>
      </c>
    </row>
    <row r="41" spans="2:23">
      <c r="B41" s="29">
        <f t="shared" si="5"/>
        <v>36</v>
      </c>
      <c r="C41" s="10" t="str">
        <f>Names!C8</f>
        <v>NMU (A)</v>
      </c>
      <c r="D41" s="11" t="str">
        <f>Names!D8</f>
        <v>J Smith</v>
      </c>
      <c r="E41" s="12" t="str">
        <f>Names!E8</f>
        <v>1.1</v>
      </c>
      <c r="F41" s="12">
        <f>Names!F8</f>
        <v>78</v>
      </c>
      <c r="G41" s="41">
        <f>Names!G8</f>
        <v>83</v>
      </c>
      <c r="H41" s="43">
        <f>Names!H8</f>
        <v>161</v>
      </c>
      <c r="W41">
        <f t="shared" si="3"/>
        <v>50</v>
      </c>
    </row>
    <row r="42" spans="2:23">
      <c r="B42" s="29">
        <f t="shared" si="5"/>
        <v>37</v>
      </c>
      <c r="C42" s="10" t="str">
        <f>Names!C12</f>
        <v>NMU (B)</v>
      </c>
      <c r="D42" s="11" t="str">
        <f>Names!D12</f>
        <v>T Naude</v>
      </c>
      <c r="E42" s="146">
        <f>Names!E12</f>
        <v>2.2000000000000002</v>
      </c>
      <c r="F42" s="12">
        <f>Names!F12</f>
        <v>82</v>
      </c>
      <c r="G42" s="41">
        <f>Names!G12</f>
        <v>80</v>
      </c>
      <c r="H42" s="43">
        <f>Names!H12</f>
        <v>162</v>
      </c>
      <c r="W42">
        <f t="shared" si="3"/>
        <v>49</v>
      </c>
    </row>
    <row r="43" spans="2:23">
      <c r="B43" s="29">
        <f t="shared" si="5"/>
        <v>38</v>
      </c>
      <c r="C43" s="10" t="str">
        <f>Names!C21</f>
        <v>UJ (A)</v>
      </c>
      <c r="D43" s="11" t="str">
        <f>Names!D21</f>
        <v>D Koekemoer</v>
      </c>
      <c r="E43" s="146">
        <v>0.4</v>
      </c>
      <c r="F43" s="12">
        <f>Names!F21</f>
        <v>82</v>
      </c>
      <c r="G43" s="41">
        <f>Names!G21</f>
        <v>80</v>
      </c>
      <c r="H43" s="43">
        <f>Names!H21</f>
        <v>162</v>
      </c>
      <c r="W43">
        <f t="shared" si="3"/>
        <v>48</v>
      </c>
    </row>
    <row r="44" spans="2:23">
      <c r="B44" s="29">
        <f t="shared" si="5"/>
        <v>39</v>
      </c>
      <c r="C44" s="10" t="str">
        <f>Names!C37</f>
        <v>NWU (B)</v>
      </c>
      <c r="D44" s="11" t="str">
        <f>Names!D37</f>
        <v>AJ Meyer</v>
      </c>
      <c r="E44" s="146" t="str">
        <f>Names!E37</f>
        <v>+3,4</v>
      </c>
      <c r="F44" s="12">
        <f>Names!F37</f>
        <v>78</v>
      </c>
      <c r="G44" s="41">
        <f>Names!G37</f>
        <v>84</v>
      </c>
      <c r="H44" s="43">
        <f>Names!H37</f>
        <v>162</v>
      </c>
      <c r="W44">
        <f t="shared" si="3"/>
        <v>47</v>
      </c>
    </row>
    <row r="45" spans="2:23">
      <c r="B45" s="29">
        <f t="shared" si="5"/>
        <v>40</v>
      </c>
      <c r="C45" s="10" t="str">
        <f>Names!C18</f>
        <v>UJ (A)</v>
      </c>
      <c r="D45" s="11" t="str">
        <f>Names!D18</f>
        <v>W de Wet</v>
      </c>
      <c r="E45" s="146">
        <f>Names!E18</f>
        <v>1.6</v>
      </c>
      <c r="F45" s="12">
        <f>Names!F18</f>
        <v>87</v>
      </c>
      <c r="G45" s="41">
        <f>Names!G18</f>
        <v>79</v>
      </c>
      <c r="H45" s="43">
        <f>Names!H18</f>
        <v>166</v>
      </c>
      <c r="W45">
        <f t="shared" si="3"/>
        <v>46</v>
      </c>
    </row>
    <row r="46" spans="2:23">
      <c r="B46" s="29">
        <f t="shared" si="5"/>
        <v>41</v>
      </c>
      <c r="C46" s="10" t="str">
        <f>Names!C80</f>
        <v>VC (A)</v>
      </c>
      <c r="D46" s="11" t="str">
        <f>Names!D80</f>
        <v>A Koutroukides</v>
      </c>
      <c r="E46" s="146">
        <f>Names!E80</f>
        <v>0.7</v>
      </c>
      <c r="F46" s="12">
        <f>Names!F80</f>
        <v>86</v>
      </c>
      <c r="G46" s="41">
        <f>Names!G80</f>
        <v>80</v>
      </c>
      <c r="H46" s="43">
        <f>Names!H80</f>
        <v>166</v>
      </c>
      <c r="W46">
        <f t="shared" si="3"/>
        <v>45</v>
      </c>
    </row>
    <row r="47" spans="2:23">
      <c r="B47" s="29">
        <f t="shared" si="5"/>
        <v>42</v>
      </c>
      <c r="C47" s="10" t="str">
        <f>Names!C27</f>
        <v>CUT (A)</v>
      </c>
      <c r="D47" s="11" t="str">
        <f>Names!D27</f>
        <v>D Slingers</v>
      </c>
      <c r="E47" s="146">
        <f>Names!E27</f>
        <v>1.7</v>
      </c>
      <c r="F47" s="12">
        <f>Names!F27</f>
        <v>85</v>
      </c>
      <c r="G47" s="41">
        <f>Names!G27</f>
        <v>81</v>
      </c>
      <c r="H47" s="43">
        <f>Names!H27</f>
        <v>166</v>
      </c>
      <c r="W47">
        <f t="shared" si="3"/>
        <v>44</v>
      </c>
    </row>
    <row r="48" spans="2:23">
      <c r="B48" s="29">
        <f t="shared" si="5"/>
        <v>43</v>
      </c>
      <c r="C48" s="10" t="str">
        <f>Names!C25</f>
        <v>UJ (B)</v>
      </c>
      <c r="D48" s="11" t="str">
        <f>Names!D25</f>
        <v>D Koen</v>
      </c>
      <c r="E48" s="146">
        <f>Names!E25</f>
        <v>0.8</v>
      </c>
      <c r="F48" s="12">
        <f>Names!F25</f>
        <v>84</v>
      </c>
      <c r="G48" s="41">
        <f>Names!G25</f>
        <v>83</v>
      </c>
      <c r="H48" s="43">
        <f>Names!H25</f>
        <v>167</v>
      </c>
      <c r="W48">
        <f t="shared" si="3"/>
        <v>43</v>
      </c>
    </row>
    <row r="49" spans="2:23">
      <c r="B49" s="29">
        <f t="shared" si="5"/>
        <v>44</v>
      </c>
      <c r="C49" s="10" t="str">
        <f>Names!C60</f>
        <v>US (A)</v>
      </c>
      <c r="D49" s="11" t="str">
        <f>Names!D60</f>
        <v>JJ Rossouw</v>
      </c>
      <c r="E49" s="146">
        <f>Names!E60</f>
        <v>0.4</v>
      </c>
      <c r="F49" s="12">
        <f>Names!F60</f>
        <v>84</v>
      </c>
      <c r="G49" s="41">
        <f>Names!G60</f>
        <v>84</v>
      </c>
      <c r="H49" s="43">
        <f>Names!H60</f>
        <v>168</v>
      </c>
      <c r="W49">
        <f t="shared" si="3"/>
        <v>42</v>
      </c>
    </row>
    <row r="50" spans="2:23">
      <c r="B50" s="29">
        <f t="shared" si="5"/>
        <v>45</v>
      </c>
      <c r="C50" s="10" t="str">
        <f>Names!C49</f>
        <v>UCT (A)</v>
      </c>
      <c r="D50" s="11" t="str">
        <f>Names!D49</f>
        <v>N Petersen</v>
      </c>
      <c r="E50" s="146">
        <f>Names!E49</f>
        <v>3.8</v>
      </c>
      <c r="F50" s="12">
        <f>Names!F49</f>
        <v>87</v>
      </c>
      <c r="G50" s="41">
        <f>Names!G49</f>
        <v>82</v>
      </c>
      <c r="H50" s="43">
        <f>Names!H49</f>
        <v>169</v>
      </c>
      <c r="W50">
        <f t="shared" ref="W50:W88" si="6">W51+1</f>
        <v>41</v>
      </c>
    </row>
    <row r="51" spans="2:23">
      <c r="B51" s="29">
        <f t="shared" si="5"/>
        <v>46</v>
      </c>
      <c r="C51" s="10" t="str">
        <f>Names!C85</f>
        <v>VC (B)</v>
      </c>
      <c r="D51" s="11" t="str">
        <f>Names!D85</f>
        <v>T Tyrrel</v>
      </c>
      <c r="E51" s="146">
        <f>Names!E85</f>
        <v>3.9</v>
      </c>
      <c r="F51" s="12">
        <f>Names!F85</f>
        <v>81</v>
      </c>
      <c r="G51" s="41">
        <f>Names!G85</f>
        <v>88</v>
      </c>
      <c r="H51" s="43">
        <f>Names!H85</f>
        <v>169</v>
      </c>
      <c r="W51">
        <f t="shared" si="6"/>
        <v>40</v>
      </c>
    </row>
    <row r="52" spans="2:23">
      <c r="B52" s="29">
        <f t="shared" si="5"/>
        <v>47</v>
      </c>
      <c r="C52" s="10" t="str">
        <f>Names!C82</f>
        <v>VC (B)</v>
      </c>
      <c r="D52" s="11" t="str">
        <f>Names!D82</f>
        <v>B Thornton</v>
      </c>
      <c r="E52" s="146">
        <f>Names!E82</f>
        <v>2.5</v>
      </c>
      <c r="F52" s="12">
        <f>Names!F82</f>
        <v>86</v>
      </c>
      <c r="G52" s="41">
        <f>Names!G82</f>
        <v>84</v>
      </c>
      <c r="H52" s="43">
        <f>Names!H82</f>
        <v>170</v>
      </c>
      <c r="W52">
        <f t="shared" si="6"/>
        <v>39</v>
      </c>
    </row>
    <row r="53" spans="2:23">
      <c r="B53" s="29">
        <f t="shared" si="5"/>
        <v>48</v>
      </c>
      <c r="C53" s="10" t="str">
        <f>Names!C20</f>
        <v>UJ (A)</v>
      </c>
      <c r="D53" s="11" t="str">
        <f>Names!D20</f>
        <v>A Esterhysen</v>
      </c>
      <c r="E53" s="146">
        <f>Names!E20</f>
        <v>1.4</v>
      </c>
      <c r="F53" s="12">
        <f>Names!F20</f>
        <v>85</v>
      </c>
      <c r="G53" s="41">
        <f>Names!G20</f>
        <v>85</v>
      </c>
      <c r="H53" s="43">
        <f>Names!H20</f>
        <v>170</v>
      </c>
      <c r="W53">
        <f t="shared" si="6"/>
        <v>38</v>
      </c>
    </row>
    <row r="54" spans="2:23">
      <c r="B54" s="29">
        <f t="shared" si="5"/>
        <v>49</v>
      </c>
      <c r="C54" s="10" t="str">
        <f>Names!C84</f>
        <v>VC (B)</v>
      </c>
      <c r="D54" s="11" t="str">
        <f>Names!D84</f>
        <v>C Fanaroff</v>
      </c>
      <c r="E54" s="146">
        <f>Names!E84</f>
        <v>2.8</v>
      </c>
      <c r="F54" s="12">
        <f>Names!F84</f>
        <v>91</v>
      </c>
      <c r="G54" s="41">
        <f>Names!G84</f>
        <v>80</v>
      </c>
      <c r="H54" s="43">
        <f>Names!H84</f>
        <v>171</v>
      </c>
      <c r="W54">
        <f t="shared" si="6"/>
        <v>37</v>
      </c>
    </row>
    <row r="55" spans="2:23">
      <c r="B55" s="29">
        <f t="shared" si="5"/>
        <v>50</v>
      </c>
      <c r="C55" s="10" t="str">
        <f>Names!C58</f>
        <v>US (A)</v>
      </c>
      <c r="D55" s="11" t="str">
        <f>Names!D58</f>
        <v>J Vlok</v>
      </c>
      <c r="E55" s="146" t="str">
        <f>Names!E58</f>
        <v>+1,4</v>
      </c>
      <c r="F55" s="12">
        <f>Names!F58</f>
        <v>82</v>
      </c>
      <c r="G55" s="41">
        <f>Names!G58</f>
        <v>89</v>
      </c>
      <c r="H55" s="43">
        <f>Names!H58</f>
        <v>171</v>
      </c>
      <c r="W55">
        <f t="shared" si="6"/>
        <v>36</v>
      </c>
    </row>
    <row r="56" spans="2:23">
      <c r="B56" s="29">
        <f t="shared" si="5"/>
        <v>51</v>
      </c>
      <c r="C56" s="10" t="str">
        <f>Names!C77</f>
        <v>TUT (A)</v>
      </c>
      <c r="D56" s="11" t="str">
        <f>Names!D77</f>
        <v>D de Vries</v>
      </c>
      <c r="E56" s="146">
        <f>Names!E77</f>
        <v>0</v>
      </c>
      <c r="F56" s="12">
        <f>Names!F77</f>
        <v>91</v>
      </c>
      <c r="G56" s="41">
        <f>Names!G77</f>
        <v>82</v>
      </c>
      <c r="H56" s="43">
        <f>Names!H77</f>
        <v>173</v>
      </c>
      <c r="W56">
        <f t="shared" si="6"/>
        <v>35</v>
      </c>
    </row>
    <row r="57" spans="2:23">
      <c r="B57" s="29">
        <f t="shared" si="5"/>
        <v>52</v>
      </c>
      <c r="C57" s="10" t="str">
        <f>Names!C34</f>
        <v>NWU (B)</v>
      </c>
      <c r="D57" s="11" t="str">
        <f>Names!D34</f>
        <v>K Lubbe</v>
      </c>
      <c r="E57" s="146">
        <f>Names!E34</f>
        <v>3.9</v>
      </c>
      <c r="F57" s="12">
        <f>Names!F34</f>
        <v>83</v>
      </c>
      <c r="G57" s="41">
        <f>Names!G34</f>
        <v>90</v>
      </c>
      <c r="H57" s="43">
        <f>Names!H34</f>
        <v>173</v>
      </c>
      <c r="W57">
        <f t="shared" si="6"/>
        <v>34</v>
      </c>
    </row>
    <row r="58" spans="2:23">
      <c r="B58" s="29">
        <f t="shared" si="5"/>
        <v>53</v>
      </c>
      <c r="C58" s="10" t="str">
        <f>Names!C65</f>
        <v>US (B)</v>
      </c>
      <c r="D58" s="11" t="str">
        <f>Names!D65</f>
        <v>H Viljoen</v>
      </c>
      <c r="E58" s="146" t="str">
        <f>Names!E65</f>
        <v>+0,6</v>
      </c>
      <c r="F58" s="12">
        <f>Names!F65</f>
        <v>87</v>
      </c>
      <c r="G58" s="41">
        <f>Names!G65</f>
        <v>88</v>
      </c>
      <c r="H58" s="43">
        <f>Names!H65</f>
        <v>175</v>
      </c>
      <c r="W58">
        <f t="shared" si="6"/>
        <v>33</v>
      </c>
    </row>
    <row r="59" spans="2:23">
      <c r="B59" s="29">
        <f t="shared" si="5"/>
        <v>54</v>
      </c>
      <c r="C59" s="10" t="str">
        <f>Names!C55</f>
        <v>RU (A)</v>
      </c>
      <c r="D59" s="11" t="str">
        <f>Names!D55</f>
        <v>C Heathfield</v>
      </c>
      <c r="E59" s="146">
        <f>Names!E55</f>
        <v>2.1</v>
      </c>
      <c r="F59" s="12">
        <f>Names!F55</f>
        <v>80</v>
      </c>
      <c r="G59" s="41">
        <f>Names!G55</f>
        <v>95</v>
      </c>
      <c r="H59" s="43">
        <f>Names!H55</f>
        <v>175</v>
      </c>
      <c r="W59">
        <f t="shared" si="6"/>
        <v>32</v>
      </c>
    </row>
    <row r="60" spans="2:23">
      <c r="B60" s="29">
        <f t="shared" si="5"/>
        <v>55</v>
      </c>
      <c r="C60" s="10" t="str">
        <f>Names!C51</f>
        <v>UCT (B)</v>
      </c>
      <c r="D60" s="11" t="str">
        <f>Names!D51</f>
        <v>T Hamilton</v>
      </c>
      <c r="E60" s="146">
        <f>Names!E51</f>
        <v>5.9</v>
      </c>
      <c r="F60" s="12">
        <f>Names!F51</f>
        <v>88</v>
      </c>
      <c r="G60" s="41">
        <f>Names!G51</f>
        <v>88</v>
      </c>
      <c r="H60" s="43">
        <f>Names!H51</f>
        <v>176</v>
      </c>
      <c r="W60">
        <f t="shared" si="6"/>
        <v>31</v>
      </c>
    </row>
    <row r="61" spans="2:23">
      <c r="B61" s="29">
        <f t="shared" si="5"/>
        <v>56</v>
      </c>
      <c r="C61" s="10" t="str">
        <f>Names!C63</f>
        <v>US (B)</v>
      </c>
      <c r="D61" s="11" t="str">
        <f>Names!D63</f>
        <v>P Basson</v>
      </c>
      <c r="E61" s="146">
        <f>Names!E63</f>
        <v>6.9</v>
      </c>
      <c r="F61" s="12">
        <f>Names!F63</f>
        <v>88</v>
      </c>
      <c r="G61" s="41">
        <f>Names!G63</f>
        <v>88</v>
      </c>
      <c r="H61" s="43">
        <f>Names!H63</f>
        <v>176</v>
      </c>
      <c r="W61">
        <f t="shared" si="6"/>
        <v>30</v>
      </c>
    </row>
    <row r="62" spans="2:23">
      <c r="B62" s="29">
        <f t="shared" si="5"/>
        <v>57</v>
      </c>
      <c r="C62" s="10" t="str">
        <f>Names!C64</f>
        <v>US (B)</v>
      </c>
      <c r="D62" s="11" t="str">
        <f>Names!D64</f>
        <v>J Slabbert</v>
      </c>
      <c r="E62" s="146">
        <f>Names!E64</f>
        <v>2.2000000000000002</v>
      </c>
      <c r="F62" s="12">
        <f>Names!F64</f>
        <v>85</v>
      </c>
      <c r="G62" s="41">
        <f>Names!G64</f>
        <v>91</v>
      </c>
      <c r="H62" s="43">
        <f>Names!H64</f>
        <v>176</v>
      </c>
      <c r="W62">
        <f t="shared" si="6"/>
        <v>29</v>
      </c>
    </row>
    <row r="63" spans="2:23">
      <c r="B63" s="29">
        <f t="shared" si="5"/>
        <v>58</v>
      </c>
      <c r="C63" s="10" t="str">
        <f>Names!C22</f>
        <v>UJ (B)</v>
      </c>
      <c r="D63" s="11" t="str">
        <f>Names!D22</f>
        <v>M Darsot</v>
      </c>
      <c r="E63" s="146" t="str">
        <f>Names!E22</f>
        <v>+1,1</v>
      </c>
      <c r="F63" s="12">
        <f>Names!F22</f>
        <v>82</v>
      </c>
      <c r="G63" s="41">
        <f>Names!G22</f>
        <v>95</v>
      </c>
      <c r="H63" s="43">
        <f>Names!H22</f>
        <v>177</v>
      </c>
      <c r="W63">
        <f t="shared" si="6"/>
        <v>28</v>
      </c>
    </row>
    <row r="64" spans="2:23">
      <c r="B64" s="29">
        <f t="shared" si="5"/>
        <v>59</v>
      </c>
      <c r="C64" s="10" t="str">
        <f>Names!C76</f>
        <v>TUT (A)</v>
      </c>
      <c r="D64" s="11" t="str">
        <f>Names!D76</f>
        <v>JH van Tonder</v>
      </c>
      <c r="E64" s="146">
        <f>Names!E76</f>
        <v>9</v>
      </c>
      <c r="F64" s="12">
        <f>Names!F76</f>
        <v>89</v>
      </c>
      <c r="G64" s="41">
        <f>Names!G76</f>
        <v>91</v>
      </c>
      <c r="H64" s="43">
        <f>Names!H76</f>
        <v>180</v>
      </c>
      <c r="W64">
        <f t="shared" si="6"/>
        <v>27</v>
      </c>
    </row>
    <row r="65" spans="2:23">
      <c r="B65" s="29">
        <f t="shared" si="5"/>
        <v>60</v>
      </c>
      <c r="C65" s="10" t="str">
        <f>Names!C83</f>
        <v>VC (B)</v>
      </c>
      <c r="D65" s="11" t="str">
        <f>Names!D83</f>
        <v>A Krebs</v>
      </c>
      <c r="E65" s="146">
        <f>Names!E83</f>
        <v>0.1</v>
      </c>
      <c r="F65" s="12">
        <f>Names!F83</f>
        <v>88</v>
      </c>
      <c r="G65" s="41">
        <f>Names!G83</f>
        <v>92</v>
      </c>
      <c r="H65" s="43">
        <f>Names!H83</f>
        <v>180</v>
      </c>
      <c r="W65">
        <f t="shared" si="6"/>
        <v>26</v>
      </c>
    </row>
    <row r="66" spans="2:23">
      <c r="B66" s="29">
        <f t="shared" si="5"/>
        <v>61</v>
      </c>
      <c r="C66" s="10" t="str">
        <f>Names!C74</f>
        <v>TUT (A)</v>
      </c>
      <c r="D66" s="11" t="str">
        <f>Names!D74</f>
        <v>C Boton</v>
      </c>
      <c r="E66" s="146">
        <f>Names!E74</f>
        <v>16</v>
      </c>
      <c r="F66" s="12">
        <f>Names!F74</f>
        <v>89</v>
      </c>
      <c r="G66" s="41">
        <f>Names!G74</f>
        <v>92</v>
      </c>
      <c r="H66" s="43">
        <f>Names!H74</f>
        <v>181</v>
      </c>
      <c r="W66">
        <f t="shared" si="6"/>
        <v>25</v>
      </c>
    </row>
    <row r="67" spans="2:23">
      <c r="B67" s="29">
        <f t="shared" si="5"/>
        <v>62</v>
      </c>
      <c r="C67" s="10" t="str">
        <f>Names!C24</f>
        <v>UJ (B)</v>
      </c>
      <c r="D67" s="11" t="str">
        <f>Names!D24</f>
        <v>P Mulenga</v>
      </c>
      <c r="E67" s="146">
        <f>Names!E24</f>
        <v>0.2</v>
      </c>
      <c r="F67" s="12">
        <f>Names!F24</f>
        <v>95</v>
      </c>
      <c r="G67" s="41">
        <f>Names!G24</f>
        <v>87</v>
      </c>
      <c r="H67" s="43">
        <f>Names!H24</f>
        <v>182</v>
      </c>
      <c r="W67">
        <f t="shared" si="6"/>
        <v>24</v>
      </c>
    </row>
    <row r="68" spans="2:23">
      <c r="B68" s="29">
        <f t="shared" si="5"/>
        <v>63</v>
      </c>
      <c r="C68" s="10" t="str">
        <f>Names!C59</f>
        <v>US (A)</v>
      </c>
      <c r="D68" s="11" t="str">
        <f>Names!D59</f>
        <v>C Steenkamp</v>
      </c>
      <c r="E68" s="146">
        <f>Names!E59</f>
        <v>3.3</v>
      </c>
      <c r="F68" s="12">
        <f>Names!F59</f>
        <v>86</v>
      </c>
      <c r="G68" s="41">
        <f>Names!G59</f>
        <v>100</v>
      </c>
      <c r="H68" s="43">
        <f>Names!H59</f>
        <v>186</v>
      </c>
      <c r="W68">
        <f t="shared" si="6"/>
        <v>23</v>
      </c>
    </row>
    <row r="69" spans="2:23">
      <c r="B69" s="29">
        <f t="shared" si="5"/>
        <v>64</v>
      </c>
      <c r="C69" s="10" t="str">
        <f>Names!C23</f>
        <v>UJ (B)</v>
      </c>
      <c r="D69" s="11" t="str">
        <f>Names!D23</f>
        <v>P de Wet</v>
      </c>
      <c r="E69" s="146">
        <f>Names!E23</f>
        <v>8.3000000000000007</v>
      </c>
      <c r="F69" s="12">
        <f>Names!F23</f>
        <v>95</v>
      </c>
      <c r="G69" s="41">
        <f>Names!G23</f>
        <v>94</v>
      </c>
      <c r="H69" s="43">
        <f>Names!H23</f>
        <v>189</v>
      </c>
      <c r="W69">
        <f t="shared" si="6"/>
        <v>22</v>
      </c>
    </row>
    <row r="70" spans="2:23">
      <c r="B70" s="29">
        <f t="shared" ref="B70:B90" si="7">1+B69</f>
        <v>65</v>
      </c>
      <c r="C70" s="10" t="str">
        <f>Names!C54</f>
        <v>RU (A)</v>
      </c>
      <c r="D70" s="11" t="str">
        <f>Names!D54</f>
        <v>R Scholtz</v>
      </c>
      <c r="E70" s="146">
        <f>Names!E54</f>
        <v>9.6</v>
      </c>
      <c r="F70" s="12">
        <f>Names!F54</f>
        <v>93</v>
      </c>
      <c r="G70" s="41">
        <f>Names!G54</f>
        <v>96</v>
      </c>
      <c r="H70" s="43">
        <f>Names!H54</f>
        <v>189</v>
      </c>
      <c r="W70">
        <f t="shared" si="6"/>
        <v>21</v>
      </c>
    </row>
    <row r="71" spans="2:23">
      <c r="B71" s="29">
        <f t="shared" si="7"/>
        <v>66</v>
      </c>
      <c r="C71" s="10" t="str">
        <f>Names!C75</f>
        <v>TUT (A)</v>
      </c>
      <c r="D71" s="11" t="str">
        <f>Names!D75</f>
        <v>S Faurie</v>
      </c>
      <c r="E71" s="146">
        <f>Names!E75</f>
        <v>13</v>
      </c>
      <c r="F71" s="12">
        <f>Names!F75</f>
        <v>93</v>
      </c>
      <c r="G71" s="41">
        <f>Names!G75</f>
        <v>101</v>
      </c>
      <c r="H71" s="43">
        <f>Names!H75</f>
        <v>194</v>
      </c>
      <c r="W71">
        <f t="shared" si="6"/>
        <v>20</v>
      </c>
    </row>
    <row r="72" spans="2:23">
      <c r="B72" s="29">
        <f t="shared" si="7"/>
        <v>67</v>
      </c>
      <c r="C72" s="10" t="str">
        <f>Names!C66</f>
        <v>SOL (A)</v>
      </c>
      <c r="D72" s="11" t="str">
        <f>Names!D66</f>
        <v>M Moletsane</v>
      </c>
      <c r="E72" s="146">
        <f>Names!E66</f>
        <v>14.3</v>
      </c>
      <c r="F72" s="12">
        <f>Names!F66</f>
        <v>107</v>
      </c>
      <c r="G72" s="41">
        <f>Names!G66</f>
        <v>93</v>
      </c>
      <c r="H72" s="43">
        <f>Names!H66</f>
        <v>200</v>
      </c>
      <c r="W72">
        <f t="shared" si="6"/>
        <v>19</v>
      </c>
    </row>
    <row r="73" spans="2:23">
      <c r="B73" s="29">
        <f t="shared" si="7"/>
        <v>68</v>
      </c>
      <c r="C73" s="10" t="str">
        <f>Names!C62</f>
        <v>US (B)</v>
      </c>
      <c r="D73" s="11" t="str">
        <f>Names!D62</f>
        <v>S Steenkamp</v>
      </c>
      <c r="E73" s="146">
        <f>Names!E62</f>
        <v>10</v>
      </c>
      <c r="F73" s="12">
        <f>Names!F62</f>
        <v>101</v>
      </c>
      <c r="G73" s="41">
        <f>Names!G62</f>
        <v>100</v>
      </c>
      <c r="H73" s="43">
        <f>Names!H62</f>
        <v>201</v>
      </c>
      <c r="W73">
        <f t="shared" si="6"/>
        <v>18</v>
      </c>
    </row>
    <row r="74" spans="2:23">
      <c r="B74" s="29">
        <f t="shared" si="7"/>
        <v>69</v>
      </c>
      <c r="C74" s="10" t="str">
        <f>Names!C73</f>
        <v>SOL (B)</v>
      </c>
      <c r="D74" s="11" t="str">
        <f>Names!D73</f>
        <v>T Thupaenang</v>
      </c>
      <c r="E74" s="146">
        <f>Names!E73</f>
        <v>21.2</v>
      </c>
      <c r="F74" s="12">
        <f>Names!F73</f>
        <v>117</v>
      </c>
      <c r="G74" s="41">
        <f>Names!G73</f>
        <v>91</v>
      </c>
      <c r="H74" s="43">
        <f>Names!H73</f>
        <v>208</v>
      </c>
      <c r="W74">
        <f t="shared" si="6"/>
        <v>17</v>
      </c>
    </row>
    <row r="75" spans="2:23">
      <c r="B75" s="29">
        <f t="shared" si="7"/>
        <v>70</v>
      </c>
      <c r="C75" s="10" t="str">
        <f>Names!C68</f>
        <v>SOL (A)</v>
      </c>
      <c r="D75" s="11" t="str">
        <f>Names!D68</f>
        <v>T Koloti</v>
      </c>
      <c r="E75" s="146">
        <f>Names!E68</f>
        <v>16</v>
      </c>
      <c r="F75" s="12">
        <f>Names!F68</f>
        <v>111</v>
      </c>
      <c r="G75" s="41">
        <f>Names!G68</f>
        <v>100</v>
      </c>
      <c r="H75" s="43">
        <f>Names!H68</f>
        <v>211</v>
      </c>
      <c r="W75">
        <f t="shared" si="6"/>
        <v>16</v>
      </c>
    </row>
    <row r="76" spans="2:23">
      <c r="B76" s="29">
        <f t="shared" si="7"/>
        <v>71</v>
      </c>
      <c r="C76" s="10" t="str">
        <f>Names!C70</f>
        <v>SOL (B)</v>
      </c>
      <c r="D76" s="11" t="str">
        <f>Names!D70</f>
        <v>P Sekamegeng</v>
      </c>
      <c r="E76" s="146">
        <f>Names!E70</f>
        <v>23</v>
      </c>
      <c r="F76" s="12">
        <f>Names!F70</f>
        <v>116</v>
      </c>
      <c r="G76" s="41">
        <f>Names!G70</f>
        <v>98</v>
      </c>
      <c r="H76" s="43">
        <f>Names!H70</f>
        <v>214</v>
      </c>
      <c r="W76">
        <f t="shared" si="6"/>
        <v>15</v>
      </c>
    </row>
    <row r="77" spans="2:23">
      <c r="B77" s="29">
        <f t="shared" si="7"/>
        <v>72</v>
      </c>
      <c r="C77" s="10" t="str">
        <f>Names!C69</f>
        <v>SOL (A)</v>
      </c>
      <c r="D77" s="11" t="str">
        <f>Names!D69</f>
        <v>N Ngidi</v>
      </c>
      <c r="E77" s="146">
        <f>Names!E69</f>
        <v>29.2</v>
      </c>
      <c r="F77" s="12">
        <f>Names!F69</f>
        <v>111</v>
      </c>
      <c r="G77" s="41">
        <f>Names!G69</f>
        <v>123</v>
      </c>
      <c r="H77" s="43">
        <f>Names!H69</f>
        <v>234</v>
      </c>
      <c r="W77">
        <f t="shared" si="6"/>
        <v>14</v>
      </c>
    </row>
    <row r="78" spans="2:23">
      <c r="B78" s="29">
        <f t="shared" si="7"/>
        <v>73</v>
      </c>
      <c r="C78" s="10" t="str">
        <f>Names!C72</f>
        <v>SOL (B)</v>
      </c>
      <c r="D78" s="11" t="str">
        <f>Names!D72</f>
        <v>R Mabathe</v>
      </c>
      <c r="E78" s="146">
        <f>Names!E72</f>
        <v>30.9</v>
      </c>
      <c r="F78" s="12">
        <f>Names!F72</f>
        <v>121</v>
      </c>
      <c r="G78" s="41">
        <f>Names!G72</f>
        <v>119</v>
      </c>
      <c r="H78" s="43">
        <f>Names!H72</f>
        <v>240</v>
      </c>
      <c r="W78">
        <f t="shared" si="6"/>
        <v>13</v>
      </c>
    </row>
    <row r="79" spans="2:23">
      <c r="B79" s="29">
        <f t="shared" si="7"/>
        <v>74</v>
      </c>
      <c r="C79" s="10" t="str">
        <f>Names!C14</f>
        <v>ULIM (A)</v>
      </c>
      <c r="D79" s="11" t="str">
        <f>Names!D14</f>
        <v>S Monama</v>
      </c>
      <c r="E79" s="146">
        <f>Names!E14</f>
        <v>35.9</v>
      </c>
      <c r="F79" s="12">
        <f>Names!F14</f>
        <v>124</v>
      </c>
      <c r="G79" s="41">
        <f>Names!G14</f>
        <v>117</v>
      </c>
      <c r="H79" s="43">
        <f>Names!H14</f>
        <v>241</v>
      </c>
      <c r="W79">
        <f t="shared" si="6"/>
        <v>12</v>
      </c>
    </row>
    <row r="80" spans="2:23">
      <c r="B80" s="29">
        <f t="shared" si="7"/>
        <v>75</v>
      </c>
      <c r="C80" s="10" t="str">
        <f>Names!C67</f>
        <v>SOL (A)</v>
      </c>
      <c r="D80" s="11" t="str">
        <f>Names!D67</f>
        <v>M Olyn</v>
      </c>
      <c r="E80" s="146">
        <f>Names!E67</f>
        <v>26.8</v>
      </c>
      <c r="F80" s="12">
        <f>Names!F67</f>
        <v>122</v>
      </c>
      <c r="G80" s="41">
        <f>Names!G67</f>
        <v>119</v>
      </c>
      <c r="H80" s="43">
        <f>Names!H67</f>
        <v>241</v>
      </c>
      <c r="W80">
        <f t="shared" si="6"/>
        <v>11</v>
      </c>
    </row>
    <row r="81" spans="2:23">
      <c r="B81" s="29">
        <f t="shared" si="7"/>
        <v>76</v>
      </c>
      <c r="C81" s="10" t="str">
        <f>Names!C87</f>
        <v>UZUL (A)</v>
      </c>
      <c r="D81" s="11" t="str">
        <f>Names!D87</f>
        <v>S Sibongiseni</v>
      </c>
      <c r="E81" s="146" t="str">
        <f>Names!E87</f>
        <v>N/A</v>
      </c>
      <c r="F81" s="12">
        <f>Names!F87</f>
        <v>115</v>
      </c>
      <c r="G81" s="41">
        <f>Names!G87</f>
        <v>131</v>
      </c>
      <c r="H81" s="43">
        <f>Names!H87</f>
        <v>246</v>
      </c>
      <c r="W81">
        <f t="shared" si="6"/>
        <v>10</v>
      </c>
    </row>
    <row r="82" spans="2:23">
      <c r="B82" s="29">
        <f t="shared" si="7"/>
        <v>77</v>
      </c>
      <c r="C82" s="10" t="str">
        <f>Names!C88</f>
        <v>UZUL (A)</v>
      </c>
      <c r="D82" s="11" t="str">
        <f>Names!D88</f>
        <v>Z Siswe</v>
      </c>
      <c r="E82" s="146" t="str">
        <f>Names!E88</f>
        <v>N/A</v>
      </c>
      <c r="F82" s="12">
        <f>Names!F88</f>
        <v>123</v>
      </c>
      <c r="G82" s="41">
        <f>Names!G88</f>
        <v>130</v>
      </c>
      <c r="H82" s="43">
        <f>Names!H88</f>
        <v>253</v>
      </c>
      <c r="W82">
        <f t="shared" si="6"/>
        <v>9</v>
      </c>
    </row>
    <row r="83" spans="2:23">
      <c r="B83" s="29">
        <f t="shared" si="7"/>
        <v>78</v>
      </c>
      <c r="C83" s="10" t="str">
        <f>Names!C16</f>
        <v>ULIM (A)</v>
      </c>
      <c r="D83" s="11" t="str">
        <f>Names!D16</f>
        <v>M Manganyi</v>
      </c>
      <c r="E83" s="146">
        <f>Names!E16</f>
        <v>36</v>
      </c>
      <c r="F83" s="12">
        <f>Names!F16</f>
        <v>140</v>
      </c>
      <c r="G83" s="41">
        <f>Names!G16</f>
        <v>122</v>
      </c>
      <c r="H83" s="43">
        <f>Names!H16</f>
        <v>262</v>
      </c>
      <c r="W83">
        <f t="shared" si="6"/>
        <v>8</v>
      </c>
    </row>
    <row r="84" spans="2:23">
      <c r="B84" s="29">
        <f t="shared" si="7"/>
        <v>79</v>
      </c>
      <c r="C84" s="10" t="str">
        <f>Names!C86</f>
        <v>UZUL (A)</v>
      </c>
      <c r="D84" s="11" t="str">
        <f>Names!D86</f>
        <v>B Cele</v>
      </c>
      <c r="E84" s="146" t="str">
        <f>Names!E86</f>
        <v>N/A</v>
      </c>
      <c r="F84" s="12">
        <f>Names!F86</f>
        <v>144</v>
      </c>
      <c r="G84" s="41">
        <f>Names!G86</f>
        <v>130</v>
      </c>
      <c r="H84" s="43">
        <f>Names!H86</f>
        <v>274</v>
      </c>
      <c r="W84">
        <f t="shared" si="6"/>
        <v>7</v>
      </c>
    </row>
    <row r="85" spans="2:23">
      <c r="B85" s="29">
        <f t="shared" si="7"/>
        <v>80</v>
      </c>
      <c r="C85" s="10" t="str">
        <f>Names!C89</f>
        <v>UZUL (A)</v>
      </c>
      <c r="D85" s="11" t="str">
        <f>Names!D89</f>
        <v>M Mfezeko</v>
      </c>
      <c r="E85" s="146" t="str">
        <f>Names!E89</f>
        <v>N/A</v>
      </c>
      <c r="F85" s="12">
        <f>Names!F89</f>
        <v>147</v>
      </c>
      <c r="G85" s="41">
        <f>Names!G89</f>
        <v>129</v>
      </c>
      <c r="H85" s="43">
        <f>Names!H89</f>
        <v>276</v>
      </c>
      <c r="W85">
        <f t="shared" si="6"/>
        <v>6</v>
      </c>
    </row>
    <row r="86" spans="2:23">
      <c r="B86" s="29">
        <f t="shared" si="7"/>
        <v>81</v>
      </c>
      <c r="C86" s="10" t="str">
        <f>Names!C15</f>
        <v>ULIM (A)</v>
      </c>
      <c r="D86" s="11" t="str">
        <f>Names!D15</f>
        <v>M Matekga</v>
      </c>
      <c r="E86" s="146">
        <f>Names!E15</f>
        <v>36</v>
      </c>
      <c r="F86" s="12">
        <f>Names!F15</f>
        <v>134</v>
      </c>
      <c r="G86" s="41">
        <f>Names!G15</f>
        <v>142</v>
      </c>
      <c r="H86" s="43">
        <f>Names!H15</f>
        <v>276</v>
      </c>
      <c r="W86">
        <f t="shared" si="6"/>
        <v>5</v>
      </c>
    </row>
    <row r="87" spans="2:23">
      <c r="B87" s="29">
        <f t="shared" si="7"/>
        <v>82</v>
      </c>
      <c r="C87" s="10" t="str">
        <f>Names!C17</f>
        <v>ULIM (A)</v>
      </c>
      <c r="D87" s="11" t="str">
        <f>Names!D17</f>
        <v>N Lukhele</v>
      </c>
      <c r="E87" s="146">
        <f>Names!E17</f>
        <v>30.6</v>
      </c>
      <c r="F87" s="12">
        <f>Names!F17</f>
        <v>147</v>
      </c>
      <c r="G87" s="41">
        <f>Names!G17</f>
        <v>130</v>
      </c>
      <c r="H87" s="43">
        <f>Names!H17</f>
        <v>277</v>
      </c>
      <c r="W87">
        <f t="shared" si="6"/>
        <v>4</v>
      </c>
    </row>
    <row r="88" spans="2:23">
      <c r="B88" s="29">
        <f t="shared" si="7"/>
        <v>83</v>
      </c>
      <c r="C88" s="10" t="str">
        <f>Names!C56</f>
        <v>RU (A)</v>
      </c>
      <c r="D88" s="11" t="str">
        <f>Names!D56</f>
        <v>S Streater</v>
      </c>
      <c r="E88" s="146">
        <f>Names!E56</f>
        <v>5.6</v>
      </c>
      <c r="F88" s="12">
        <f>Names!F56</f>
        <v>93</v>
      </c>
      <c r="G88" s="41" t="s">
        <v>212</v>
      </c>
      <c r="H88" s="43" t="s">
        <v>247</v>
      </c>
      <c r="W88">
        <f t="shared" si="6"/>
        <v>3</v>
      </c>
    </row>
    <row r="89" spans="2:23">
      <c r="B89" s="29">
        <f t="shared" si="7"/>
        <v>84</v>
      </c>
      <c r="C89" s="10" t="str">
        <f>Names!C57</f>
        <v>RU (A)</v>
      </c>
      <c r="D89" s="11" t="str">
        <f>Names!D57</f>
        <v>R Magan</v>
      </c>
      <c r="E89" s="146">
        <f>Names!E57</f>
        <v>12.3</v>
      </c>
      <c r="F89" s="12">
        <f>Names!F57</f>
        <v>110</v>
      </c>
      <c r="G89" s="41" t="s">
        <v>212</v>
      </c>
      <c r="H89" s="43" t="s">
        <v>247</v>
      </c>
      <c r="W89">
        <f>W90+1</f>
        <v>2</v>
      </c>
    </row>
    <row r="90" spans="2:23">
      <c r="B90" s="29">
        <f t="shared" si="7"/>
        <v>85</v>
      </c>
      <c r="C90" s="10"/>
      <c r="D90" s="11"/>
      <c r="E90" s="146"/>
      <c r="F90" s="12"/>
      <c r="G90" s="41"/>
      <c r="H90" s="44"/>
      <c r="W90">
        <v>1</v>
      </c>
    </row>
    <row r="92" spans="2:23">
      <c r="G92" s="46"/>
    </row>
  </sheetData>
  <sortState ref="B6:H90">
    <sortCondition ref="H6:H90"/>
    <sortCondition ref="G6:G90"/>
    <sortCondition ref="F6:F90"/>
  </sortState>
  <mergeCells count="6">
    <mergeCell ref="L27:T27"/>
    <mergeCell ref="B2:H2"/>
    <mergeCell ref="B3:H3"/>
    <mergeCell ref="L5:T5"/>
    <mergeCell ref="L6:T6"/>
    <mergeCell ref="L8:T8"/>
  </mergeCells>
  <phoneticPr fontId="0" type="noConversion"/>
  <pageMargins left="0.74803149606299213" right="0.74803149606299213" top="0.74803149606299213" bottom="0.86614173228346458" header="0.27559055118110237" footer="0.51181102362204722"/>
  <pageSetup orientation="portrait" horizontalDpi="300" verticalDpi="300"/>
  <headerFooter alignWithMargins="0">
    <oddHeader>&amp;LIndividual Scores&amp;R&amp;D&amp;T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G33"/>
  <sheetViews>
    <sheetView zoomScaleNormal="100" workbookViewId="0">
      <selection activeCell="D30" sqref="D30"/>
    </sheetView>
  </sheetViews>
  <sheetFormatPr baseColWidth="10" defaultColWidth="8.83203125" defaultRowHeight="16"/>
  <cols>
    <col min="1" max="1" width="4.1640625" customWidth="1"/>
    <col min="2" max="2" width="3.5" bestFit="1" customWidth="1"/>
    <col min="3" max="3" width="12.1640625" style="22" bestFit="1" customWidth="1"/>
    <col min="4" max="4" width="60.83203125" style="3" bestFit="1" customWidth="1"/>
    <col min="5" max="6" width="6.6640625" style="4" bestFit="1" customWidth="1"/>
    <col min="7" max="7" width="6.5" style="4" bestFit="1" customWidth="1"/>
  </cols>
  <sheetData>
    <row r="1" spans="2:7" ht="13.5" customHeight="1" thickBot="1">
      <c r="B1" s="3"/>
    </row>
    <row r="2" spans="2:7" ht="20">
      <c r="B2" s="302" t="s">
        <v>93</v>
      </c>
      <c r="C2" s="303"/>
      <c r="D2" s="303"/>
      <c r="E2" s="303"/>
      <c r="F2" s="303"/>
      <c r="G2" s="304"/>
    </row>
    <row r="3" spans="2:7" ht="21" thickBot="1">
      <c r="B3" s="305" t="s">
        <v>11</v>
      </c>
      <c r="C3" s="306"/>
      <c r="D3" s="306"/>
      <c r="E3" s="306"/>
      <c r="F3" s="306"/>
      <c r="G3" s="307"/>
    </row>
    <row r="4" spans="2:7" ht="17" thickBot="1">
      <c r="B4" s="3"/>
    </row>
    <row r="5" spans="2:7" ht="15" customHeight="1" thickBot="1">
      <c r="B5" s="3"/>
      <c r="C5" s="23" t="s">
        <v>0</v>
      </c>
      <c r="D5" s="13" t="s">
        <v>10</v>
      </c>
      <c r="E5" s="14" t="s">
        <v>2</v>
      </c>
      <c r="F5" s="14" t="s">
        <v>3</v>
      </c>
      <c r="G5" s="148" t="s">
        <v>8</v>
      </c>
    </row>
    <row r="6" spans="2:7">
      <c r="B6" s="21">
        <f t="shared" ref="B6:B26" si="0">B5+1</f>
        <v>1</v>
      </c>
      <c r="C6" s="24" t="s">
        <v>47</v>
      </c>
      <c r="D6" s="15" t="str">
        <f>+Names!D42&amp;" , "&amp;Names!D43&amp;" , "&amp;Names!D44&amp;" , "&amp;Names!D45</f>
        <v>G de Lange , A Breen , E Spangenberg , G Gillson</v>
      </c>
      <c r="E6" s="16">
        <f>Names!J42</f>
        <v>222</v>
      </c>
      <c r="F6" s="16">
        <f>Names!J43</f>
        <v>210</v>
      </c>
      <c r="G6" s="17">
        <f t="shared" ref="G6:G25" si="1">+E6+F6</f>
        <v>432</v>
      </c>
    </row>
    <row r="7" spans="2:7">
      <c r="B7" s="21">
        <f t="shared" si="0"/>
        <v>2</v>
      </c>
      <c r="C7" s="25" t="s">
        <v>46</v>
      </c>
      <c r="D7" s="18" t="str">
        <f>+Names!D38&amp;" , "&amp;Names!D39&amp;" , "&amp;Names!D40&amp;" , "&amp;Names!D41</f>
        <v>L Sheard , C Ferreira , K Mokoena , F van der Walt</v>
      </c>
      <c r="E7" s="19">
        <f>Names!J38</f>
        <v>218</v>
      </c>
      <c r="F7" s="19">
        <f>Names!J39</f>
        <v>217</v>
      </c>
      <c r="G7" s="20">
        <f t="shared" si="1"/>
        <v>435</v>
      </c>
    </row>
    <row r="8" spans="2:7">
      <c r="B8" s="21">
        <f t="shared" si="0"/>
        <v>3</v>
      </c>
      <c r="C8" s="25" t="s">
        <v>12</v>
      </c>
      <c r="D8" s="18" t="str">
        <f>+Names!D6&amp;" , "&amp;Names!D7&amp;" , "&amp;Names!D8&amp;" , "&amp;Names!D9</f>
        <v>K de Beer , A van der Merwe , J Smith , P Zietsman</v>
      </c>
      <c r="E8" s="19">
        <f>Names!J6</f>
        <v>224</v>
      </c>
      <c r="F8" s="19">
        <f>Names!J7</f>
        <v>217</v>
      </c>
      <c r="G8" s="20">
        <f t="shared" si="1"/>
        <v>441</v>
      </c>
    </row>
    <row r="9" spans="2:7">
      <c r="B9" s="21">
        <f t="shared" si="0"/>
        <v>4</v>
      </c>
      <c r="C9" s="25" t="s">
        <v>37</v>
      </c>
      <c r="D9" s="18" t="str">
        <f>+Names!D30&amp;" , "&amp;Names!D31&amp;" , "&amp;Names!D32&amp;" , "&amp;Names!D33</f>
        <v>W Jacobs , G Dreyer , J Edwards , S Allen</v>
      </c>
      <c r="E9" s="19">
        <f>Names!J30</f>
        <v>223</v>
      </c>
      <c r="F9" s="19">
        <f>Names!J31</f>
        <v>225</v>
      </c>
      <c r="G9" s="20">
        <f t="shared" si="1"/>
        <v>448</v>
      </c>
    </row>
    <row r="10" spans="2:7">
      <c r="B10" s="21">
        <f t="shared" si="0"/>
        <v>5</v>
      </c>
      <c r="C10" s="25" t="s">
        <v>90</v>
      </c>
      <c r="D10" s="18" t="str">
        <f>+Names!D78&amp;" , "&amp;Names!D79&amp;" , "&amp;Names!D80&amp;" , "&amp;Names!D81</f>
        <v>J Broomhead , Jonathan Broomhead , A Koutroukides , S Moss</v>
      </c>
      <c r="E10" s="19">
        <f>Names!J78</f>
        <v>230</v>
      </c>
      <c r="F10" s="19">
        <f>Names!J79</f>
        <v>219</v>
      </c>
      <c r="G10" s="20">
        <f t="shared" si="1"/>
        <v>449</v>
      </c>
    </row>
    <row r="11" spans="2:7">
      <c r="B11" s="21">
        <f t="shared" si="0"/>
        <v>6</v>
      </c>
      <c r="C11" s="25" t="s">
        <v>13</v>
      </c>
      <c r="D11" s="18" t="str">
        <f>+Names!D10&amp;" , "&amp;Names!D11&amp;" , "&amp;Names!D12&amp;" , "&amp;Names!D13</f>
        <v>D Matthews , W van Aswegen , T Naude , G Larkan</v>
      </c>
      <c r="E11" s="19">
        <f>Names!J10</f>
        <v>234</v>
      </c>
      <c r="F11" s="19">
        <f>Names!J11</f>
        <v>233</v>
      </c>
      <c r="G11" s="20">
        <f t="shared" si="1"/>
        <v>467</v>
      </c>
    </row>
    <row r="12" spans="2:7">
      <c r="B12" s="21">
        <f t="shared" si="0"/>
        <v>7</v>
      </c>
      <c r="C12" s="25" t="s">
        <v>32</v>
      </c>
      <c r="D12" s="18" t="str">
        <f>+Names!D26&amp;" , "&amp;Names!D27&amp;" , "&amp;Names!D28&amp;" , "&amp;Names!D29</f>
        <v>K Aysen , D Slingers , D Fortune , J Xaba</v>
      </c>
      <c r="E12" s="19">
        <f>Names!J26</f>
        <v>237</v>
      </c>
      <c r="F12" s="19">
        <f>Names!J27</f>
        <v>231</v>
      </c>
      <c r="G12" s="20">
        <f t="shared" si="1"/>
        <v>468</v>
      </c>
    </row>
    <row r="13" spans="2:7">
      <c r="B13" s="21">
        <f t="shared" si="0"/>
        <v>8</v>
      </c>
      <c r="C13" s="25" t="s">
        <v>57</v>
      </c>
      <c r="D13" s="18" t="str">
        <f>+Names!D50&amp;" , "&amp;Names!D51&amp;" , "&amp;Names!D52&amp;" , "&amp;Names!D53</f>
        <v>N Audley , T Hamilton , J Sproul , M Lees</v>
      </c>
      <c r="E13" s="19">
        <f>Names!J50</f>
        <v>239</v>
      </c>
      <c r="F13" s="19">
        <f>Names!J51</f>
        <v>230</v>
      </c>
      <c r="G13" s="20">
        <f t="shared" si="1"/>
        <v>469</v>
      </c>
    </row>
    <row r="14" spans="2:7">
      <c r="B14" s="21">
        <f t="shared" si="0"/>
        <v>9</v>
      </c>
      <c r="C14" s="25" t="s">
        <v>38</v>
      </c>
      <c r="D14" s="18" t="str">
        <f>+Names!D34&amp;" , "&amp;Names!D35&amp;" , "&amp;Names!D36&amp;" , "&amp;Names!D37</f>
        <v>K Lubbe , S Boshoff , C Pieterse , AJ Meyer</v>
      </c>
      <c r="E14" s="19">
        <f>Names!J34</f>
        <v>240</v>
      </c>
      <c r="F14" s="19">
        <f>Names!J35</f>
        <v>232</v>
      </c>
      <c r="G14" s="20">
        <f t="shared" si="1"/>
        <v>472</v>
      </c>
    </row>
    <row r="15" spans="2:7">
      <c r="B15" s="21">
        <f t="shared" si="0"/>
        <v>10</v>
      </c>
      <c r="C15" s="25" t="s">
        <v>56</v>
      </c>
      <c r="D15" s="18" t="str">
        <f>+Names!D46&amp;" , "&amp;Names!D47&amp;" , "&amp;Names!D48&amp;" , "&amp;Names!D49</f>
        <v>C Everts , L Woods , D Coperman , N Petersen</v>
      </c>
      <c r="E15" s="19">
        <f>Names!J46</f>
        <v>233</v>
      </c>
      <c r="F15" s="19">
        <f>Names!J47</f>
        <v>241</v>
      </c>
      <c r="G15" s="20">
        <f t="shared" si="1"/>
        <v>474</v>
      </c>
    </row>
    <row r="16" spans="2:7">
      <c r="B16" s="21">
        <f t="shared" si="0"/>
        <v>11</v>
      </c>
      <c r="C16" s="25" t="s">
        <v>24</v>
      </c>
      <c r="D16" s="18" t="str">
        <f>+Names!D18&amp;" , "&amp;Names!D19&amp;" , "&amp;Names!D20&amp;" , "&amp;Names!D21</f>
        <v>W de Wet , D Bennett , A Esterhysen , D Koekemoer</v>
      </c>
      <c r="E16" s="19">
        <f>Names!J18</f>
        <v>248</v>
      </c>
      <c r="F16" s="19">
        <f>Names!J19</f>
        <v>239</v>
      </c>
      <c r="G16" s="20">
        <f t="shared" si="1"/>
        <v>487</v>
      </c>
    </row>
    <row r="17" spans="2:7">
      <c r="B17" s="21">
        <f t="shared" si="0"/>
        <v>12</v>
      </c>
      <c r="C17" s="25" t="s">
        <v>69</v>
      </c>
      <c r="D17" s="18" t="str">
        <f>+Names!D58&amp;" , "&amp;Names!D59&amp;" , "&amp;Names!D60&amp;" , "&amp;Names!D61</f>
        <v>J Vlok , C Steenkamp , JJ Rossouw , W Human</v>
      </c>
      <c r="E17" s="19">
        <f>Names!J58</f>
        <v>248</v>
      </c>
      <c r="F17" s="19">
        <f>Names!J59</f>
        <v>248</v>
      </c>
      <c r="G17" s="20">
        <f t="shared" si="1"/>
        <v>496</v>
      </c>
    </row>
    <row r="18" spans="2:7">
      <c r="B18" s="21">
        <f t="shared" si="0"/>
        <v>13</v>
      </c>
      <c r="C18" s="25" t="s">
        <v>91</v>
      </c>
      <c r="D18" s="18" t="str">
        <f>+Names!D82&amp;" , "&amp;Names!D83&amp;" , "&amp;Names!D84&amp;" , "&amp;Names!D85</f>
        <v>B Thornton , A Krebs , C Fanaroff , T Tyrrel</v>
      </c>
      <c r="E18" s="19">
        <f>Names!J82</f>
        <v>255</v>
      </c>
      <c r="F18" s="19">
        <f>Names!J83</f>
        <v>252</v>
      </c>
      <c r="G18" s="20">
        <f t="shared" si="1"/>
        <v>507</v>
      </c>
    </row>
    <row r="19" spans="2:7">
      <c r="B19" s="21">
        <f t="shared" si="0"/>
        <v>14</v>
      </c>
      <c r="C19" s="25" t="s">
        <v>25</v>
      </c>
      <c r="D19" s="18" t="str">
        <f>+Names!D22&amp;" , "&amp;Names!D23&amp;" , "&amp;Names!D24&amp;" , "&amp;Names!D25</f>
        <v>M Darsot , P de Wet , P Mulenga , D Koen</v>
      </c>
      <c r="E19" s="19">
        <f>Names!J22</f>
        <v>261</v>
      </c>
      <c r="F19" s="19">
        <f>Names!J23</f>
        <v>264</v>
      </c>
      <c r="G19" s="20">
        <f t="shared" si="1"/>
        <v>525</v>
      </c>
    </row>
    <row r="20" spans="2:7">
      <c r="B20" s="21">
        <f t="shared" si="0"/>
        <v>15</v>
      </c>
      <c r="C20" s="25" t="s">
        <v>74</v>
      </c>
      <c r="D20" s="18" t="str">
        <f>+Names!D62&amp;" , "&amp;Names!D63&amp;" , "&amp;Names!D64&amp;" , "&amp;Names!D65</f>
        <v>S Steenkamp , P Basson , J Slabbert , H Viljoen</v>
      </c>
      <c r="E20" s="19">
        <f>Names!J62</f>
        <v>260</v>
      </c>
      <c r="F20" s="19">
        <f>Names!J63</f>
        <v>267</v>
      </c>
      <c r="G20" s="20">
        <f t="shared" si="1"/>
        <v>527</v>
      </c>
    </row>
    <row r="21" spans="2:7">
      <c r="B21" s="21">
        <f t="shared" si="0"/>
        <v>16</v>
      </c>
      <c r="C21" s="25" t="s">
        <v>87</v>
      </c>
      <c r="D21" s="18" t="str">
        <f>+Names!D74&amp;" , "&amp;Names!D75&amp;" , "&amp;Names!D76&amp;" , "&amp;Names!D77</f>
        <v>C Boton , S Faurie , JH van Tonder , D de Vries</v>
      </c>
      <c r="E21" s="19">
        <f>Names!J74</f>
        <v>269</v>
      </c>
      <c r="F21" s="19">
        <f>Names!J75</f>
        <v>265</v>
      </c>
      <c r="G21" s="20">
        <f t="shared" si="1"/>
        <v>534</v>
      </c>
    </row>
    <row r="22" spans="2:7">
      <c r="B22" s="21">
        <f t="shared" si="0"/>
        <v>17</v>
      </c>
      <c r="C22" s="25" t="s">
        <v>80</v>
      </c>
      <c r="D22" s="18" t="str">
        <f>+Names!D70&amp;" , "&amp;Names!D71&amp;" , "&amp;Names!D72&amp;" , "&amp;Names!D73</f>
        <v>P Sekamegeng ,  , R Mabathe , T Thupaenang</v>
      </c>
      <c r="E22" s="19">
        <f>Names!J70</f>
        <v>354</v>
      </c>
      <c r="F22" s="19">
        <f>Names!J71</f>
        <v>189</v>
      </c>
      <c r="G22" s="20">
        <f t="shared" si="1"/>
        <v>543</v>
      </c>
    </row>
    <row r="23" spans="2:7">
      <c r="B23" s="21">
        <f t="shared" si="0"/>
        <v>18</v>
      </c>
      <c r="C23" s="25" t="s">
        <v>79</v>
      </c>
      <c r="D23" s="18" t="str">
        <f>+Names!D66&amp;" , "&amp;Names!D67&amp;" , "&amp;Names!D68&amp;" , "&amp;Names!D69</f>
        <v>M Moletsane , M Olyn , T Koloti , N Ngidi</v>
      </c>
      <c r="E23" s="19">
        <f>Names!J66</f>
        <v>329</v>
      </c>
      <c r="F23" s="19">
        <f>Names!J67</f>
        <v>312</v>
      </c>
      <c r="G23" s="20">
        <f t="shared" si="1"/>
        <v>641</v>
      </c>
    </row>
    <row r="24" spans="2:7">
      <c r="B24" s="21">
        <f t="shared" si="0"/>
        <v>19</v>
      </c>
      <c r="C24" s="25" t="s">
        <v>20</v>
      </c>
      <c r="D24" s="18" t="str">
        <f>+Names!D14&amp;" , "&amp;Names!D15&amp;" , "&amp;Names!D16&amp;" , "&amp;Names!D17</f>
        <v>S Monama , M Matekga , M Manganyi , N Lukhele</v>
      </c>
      <c r="E24" s="19">
        <f>Names!J14</f>
        <v>398</v>
      </c>
      <c r="F24" s="19">
        <f>Names!J15</f>
        <v>369</v>
      </c>
      <c r="G24" s="20">
        <f t="shared" si="1"/>
        <v>767</v>
      </c>
    </row>
    <row r="25" spans="2:7">
      <c r="B25" s="21">
        <f t="shared" si="0"/>
        <v>20</v>
      </c>
      <c r="C25" s="25" t="s">
        <v>92</v>
      </c>
      <c r="D25" s="18" t="str">
        <f>+Names!D86&amp;" , "&amp;Names!D87&amp;" , "&amp;Names!D88&amp;" , "&amp;Names!D89</f>
        <v>B Cele , S Sibongiseni , Z Siswe , M Mfezeko</v>
      </c>
      <c r="E25" s="19">
        <f>Names!J86</f>
        <v>382</v>
      </c>
      <c r="F25" s="19">
        <f>Names!J87</f>
        <v>389</v>
      </c>
      <c r="G25" s="20">
        <f t="shared" si="1"/>
        <v>771</v>
      </c>
    </row>
    <row r="26" spans="2:7">
      <c r="B26" s="21">
        <f t="shared" si="0"/>
        <v>21</v>
      </c>
      <c r="C26" s="25" t="s">
        <v>65</v>
      </c>
      <c r="D26" s="18" t="str">
        <f>+Names!D54&amp;" , "&amp;Names!D55&amp;" , "&amp;Names!D56&amp;" , "&amp;Names!D57</f>
        <v>R Scholtz , C Heathfield , S Streater , R Magan</v>
      </c>
      <c r="E26" s="19" t="str">
        <f>Names!J54</f>
        <v>NA</v>
      </c>
      <c r="F26" s="19" t="str">
        <f>Names!J55</f>
        <v>NA</v>
      </c>
      <c r="G26" s="20" t="s">
        <v>247</v>
      </c>
    </row>
    <row r="27" spans="2:7">
      <c r="B27" s="3"/>
    </row>
    <row r="28" spans="2:7">
      <c r="B28" s="3"/>
    </row>
    <row r="29" spans="2:7">
      <c r="B29" s="3"/>
    </row>
    <row r="30" spans="2:7">
      <c r="B30" s="3"/>
    </row>
    <row r="31" spans="2:7">
      <c r="B31" s="3"/>
    </row>
    <row r="32" spans="2:7">
      <c r="B32" s="3"/>
    </row>
    <row r="33" spans="2:2">
      <c r="B33" s="3"/>
    </row>
  </sheetData>
  <sortState ref="B6:G26">
    <sortCondition ref="G6:G26"/>
    <sortCondition ref="F6:F26"/>
    <sortCondition ref="E6:E26"/>
  </sortState>
  <mergeCells count="2">
    <mergeCell ref="B2:G2"/>
    <mergeCell ref="B3:G3"/>
  </mergeCells>
  <phoneticPr fontId="0" type="noConversion"/>
  <pageMargins left="0.4" right="0.38" top="1" bottom="1" header="0.5" footer="0.5"/>
  <pageSetup orientation="portrait" horizontalDpi="300" verticalDpi="300"/>
  <headerFooter alignWithMargins="0">
    <oddHeader>&amp;LGolf in the Garden&amp;R&amp;D&amp;T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B76"/>
  <sheetViews>
    <sheetView zoomScale="65" zoomScaleNormal="65" workbookViewId="0">
      <selection activeCell="R80" sqref="R80"/>
    </sheetView>
  </sheetViews>
  <sheetFormatPr baseColWidth="10" defaultColWidth="11.5" defaultRowHeight="13"/>
  <cols>
    <col min="2" max="2" width="3.5" customWidth="1"/>
    <col min="3" max="8" width="15.5" customWidth="1"/>
    <col min="9" max="9" width="3.1640625" bestFit="1" customWidth="1"/>
    <col min="10" max="10" width="15.5" customWidth="1"/>
    <col min="12" max="12" width="11.5" customWidth="1"/>
    <col min="13" max="13" width="23.1640625" customWidth="1"/>
    <col min="14" max="14" width="12.6640625" bestFit="1" customWidth="1"/>
    <col min="15" max="15" width="12.1640625" customWidth="1"/>
    <col min="16" max="16" width="12" customWidth="1"/>
    <col min="17" max="17" width="11.5" customWidth="1"/>
    <col min="18" max="18" width="7" customWidth="1"/>
    <col min="19" max="19" width="11.5" customWidth="1"/>
    <col min="20" max="20" width="12.33203125" customWidth="1"/>
    <col min="21" max="21" width="12.6640625" customWidth="1"/>
    <col min="22" max="22" width="12.1640625" customWidth="1"/>
    <col min="24" max="24" width="9.1640625" customWidth="1"/>
    <col min="25" max="25" width="11.83203125" bestFit="1" customWidth="1"/>
    <col min="26" max="26" width="12.33203125" bestFit="1" customWidth="1"/>
    <col min="28" max="28" width="12.33203125" bestFit="1" customWidth="1"/>
  </cols>
  <sheetData>
    <row r="1" spans="2:28" ht="14" thickBot="1"/>
    <row r="2" spans="2:28" ht="21" thickBot="1">
      <c r="B2" s="302" t="s">
        <v>136</v>
      </c>
      <c r="C2" s="316"/>
      <c r="D2" s="316"/>
      <c r="E2" s="316"/>
      <c r="F2" s="316"/>
      <c r="G2" s="316"/>
      <c r="H2" s="316"/>
      <c r="I2" s="316"/>
      <c r="J2" s="317"/>
      <c r="L2" s="320" t="s">
        <v>169</v>
      </c>
      <c r="M2" s="321"/>
      <c r="N2" s="321"/>
      <c r="O2" s="321"/>
      <c r="P2" s="322"/>
      <c r="R2" s="320" t="s">
        <v>169</v>
      </c>
      <c r="S2" s="321"/>
      <c r="T2" s="321"/>
      <c r="U2" s="321"/>
      <c r="V2" s="322"/>
      <c r="X2" s="320" t="s">
        <v>169</v>
      </c>
      <c r="Y2" s="321"/>
      <c r="Z2" s="321"/>
      <c r="AA2" s="321"/>
      <c r="AB2" s="322"/>
    </row>
    <row r="3" spans="2:28" ht="21" thickBot="1">
      <c r="B3" s="305" t="s">
        <v>170</v>
      </c>
      <c r="C3" s="318"/>
      <c r="D3" s="318"/>
      <c r="E3" s="318"/>
      <c r="F3" s="318"/>
      <c r="G3" s="318"/>
      <c r="H3" s="318"/>
      <c r="I3" s="318"/>
      <c r="J3" s="319"/>
      <c r="L3" s="320" t="s">
        <v>425</v>
      </c>
      <c r="M3" s="321"/>
      <c r="N3" s="321"/>
      <c r="O3" s="321"/>
      <c r="P3" s="322"/>
      <c r="R3" s="320" t="s">
        <v>426</v>
      </c>
      <c r="S3" s="321"/>
      <c r="T3" s="321"/>
      <c r="U3" s="321"/>
      <c r="V3" s="322"/>
      <c r="X3" s="320" t="s">
        <v>439</v>
      </c>
      <c r="Y3" s="321"/>
      <c r="Z3" s="321"/>
      <c r="AA3" s="321"/>
      <c r="AB3" s="322"/>
    </row>
    <row r="4" spans="2:28">
      <c r="B4" s="53"/>
      <c r="C4" s="53"/>
      <c r="L4" s="150"/>
      <c r="M4" s="49"/>
      <c r="N4" s="49"/>
      <c r="O4" s="49"/>
      <c r="P4" s="151"/>
      <c r="R4" s="150"/>
      <c r="S4" s="49"/>
      <c r="T4" s="49"/>
      <c r="U4" s="49"/>
      <c r="V4" s="151"/>
      <c r="X4" s="150"/>
      <c r="Y4" s="49"/>
      <c r="Z4" s="49"/>
      <c r="AA4" s="49"/>
      <c r="AB4" s="151"/>
    </row>
    <row r="5" spans="2:28" ht="14" thickBot="1">
      <c r="L5" s="159" t="s">
        <v>213</v>
      </c>
      <c r="M5" s="49"/>
      <c r="N5" s="49"/>
      <c r="O5" s="49"/>
      <c r="P5" s="151"/>
      <c r="R5" s="159" t="s">
        <v>435</v>
      </c>
      <c r="S5" s="49"/>
      <c r="T5" s="49"/>
      <c r="U5" s="49"/>
      <c r="V5" s="151"/>
      <c r="X5" s="159" t="s">
        <v>452</v>
      </c>
      <c r="Y5" s="49"/>
      <c r="Z5" s="49"/>
      <c r="AA5" s="49"/>
      <c r="AB5" s="151"/>
    </row>
    <row r="6" spans="2:28" ht="18" thickTop="1" thickBot="1">
      <c r="B6" s="323" t="s">
        <v>160</v>
      </c>
      <c r="C6" s="324"/>
      <c r="D6" s="324"/>
      <c r="E6" s="325"/>
      <c r="F6" s="59"/>
      <c r="G6" s="323" t="s">
        <v>161</v>
      </c>
      <c r="H6" s="324"/>
      <c r="I6" s="324"/>
      <c r="J6" s="325"/>
      <c r="L6" s="314" t="s">
        <v>95</v>
      </c>
      <c r="M6" s="309"/>
      <c r="N6" s="310"/>
      <c r="O6" s="310"/>
      <c r="P6" s="315"/>
      <c r="R6" s="314" t="s">
        <v>95</v>
      </c>
      <c r="S6" s="309"/>
      <c r="T6" s="310"/>
      <c r="U6" s="310"/>
      <c r="V6" s="315"/>
      <c r="X6" s="314" t="s">
        <v>95</v>
      </c>
      <c r="Y6" s="309"/>
      <c r="Z6" s="310"/>
      <c r="AA6" s="310"/>
      <c r="AB6" s="315"/>
    </row>
    <row r="7" spans="2:28" ht="18" thickTop="1" thickBot="1">
      <c r="B7" s="47"/>
      <c r="C7" s="49"/>
      <c r="D7" s="60"/>
      <c r="E7" s="49"/>
      <c r="F7" s="57"/>
      <c r="G7" s="49"/>
      <c r="H7" s="49"/>
      <c r="I7" s="49"/>
      <c r="J7" s="48"/>
      <c r="L7" s="104">
        <v>0.30208333333333331</v>
      </c>
      <c r="M7" s="156" t="s">
        <v>216</v>
      </c>
      <c r="N7" s="157" t="s">
        <v>217</v>
      </c>
      <c r="O7" s="156" t="s">
        <v>218</v>
      </c>
      <c r="P7" s="158" t="s">
        <v>219</v>
      </c>
      <c r="R7" s="104">
        <v>0.30208333333333331</v>
      </c>
      <c r="S7" s="156" t="s">
        <v>228</v>
      </c>
      <c r="T7" s="242" t="s">
        <v>216</v>
      </c>
      <c r="U7" s="243" t="s">
        <v>230</v>
      </c>
      <c r="V7" s="152" t="s">
        <v>218</v>
      </c>
      <c r="X7" s="104">
        <v>0.30208333333333331</v>
      </c>
      <c r="Y7" s="156" t="s">
        <v>228</v>
      </c>
      <c r="Z7" s="39" t="s">
        <v>224</v>
      </c>
      <c r="AA7" s="156" t="s">
        <v>228</v>
      </c>
      <c r="AB7" s="158" t="s">
        <v>224</v>
      </c>
    </row>
    <row r="8" spans="2:28" ht="18" thickTop="1" thickBot="1">
      <c r="B8" s="61"/>
      <c r="C8" s="89"/>
      <c r="D8" s="62" t="s">
        <v>135</v>
      </c>
      <c r="E8" s="62" t="s">
        <v>111</v>
      </c>
      <c r="F8" s="63" t="s">
        <v>134</v>
      </c>
      <c r="G8" s="62" t="s">
        <v>111</v>
      </c>
      <c r="H8" s="62" t="s">
        <v>135</v>
      </c>
      <c r="I8" s="62"/>
      <c r="J8" s="64"/>
      <c r="L8" s="104">
        <f>L7+TIME(0,10,0)</f>
        <v>0.30902777777777773</v>
      </c>
      <c r="M8" s="156" t="s">
        <v>215</v>
      </c>
      <c r="N8" s="157" t="s">
        <v>220</v>
      </c>
      <c r="O8" s="156" t="s">
        <v>221</v>
      </c>
      <c r="P8" s="158" t="s">
        <v>222</v>
      </c>
      <c r="R8" s="104">
        <f>R7+TIME(0,10,0)</f>
        <v>0.30902777777777773</v>
      </c>
      <c r="S8" s="156" t="s">
        <v>224</v>
      </c>
      <c r="T8" s="39" t="s">
        <v>220</v>
      </c>
      <c r="U8" s="156" t="s">
        <v>226</v>
      </c>
      <c r="V8" s="152" t="s">
        <v>222</v>
      </c>
      <c r="X8" s="104">
        <f>X7+TIME(0,10,0)</f>
        <v>0.30902777777777773</v>
      </c>
      <c r="Y8" s="156" t="s">
        <v>220</v>
      </c>
      <c r="Z8" s="39" t="s">
        <v>216</v>
      </c>
      <c r="AA8" s="156" t="s">
        <v>222</v>
      </c>
      <c r="AB8" s="158" t="s">
        <v>218</v>
      </c>
    </row>
    <row r="9" spans="2:28" ht="17" thickTop="1">
      <c r="B9" s="47"/>
      <c r="C9" s="49"/>
      <c r="D9" s="49"/>
      <c r="E9" s="49"/>
      <c r="F9" s="78" t="str">
        <f>'Team Scores'!C6</f>
        <v>UP (B)</v>
      </c>
      <c r="G9" s="49"/>
      <c r="H9" s="49"/>
      <c r="I9" s="49"/>
      <c r="J9" s="48"/>
      <c r="L9" s="104">
        <f t="shared" ref="L9:L12" si="0">L8+TIME(0,10,0)</f>
        <v>0.31597222222222215</v>
      </c>
      <c r="M9" s="156" t="s">
        <v>223</v>
      </c>
      <c r="N9" s="157" t="s">
        <v>224</v>
      </c>
      <c r="O9" s="156" t="s">
        <v>225</v>
      </c>
      <c r="P9" s="158" t="s">
        <v>226</v>
      </c>
      <c r="R9" s="104">
        <f t="shared" ref="R9:R12" si="1">R8+TIME(0,10,0)</f>
        <v>0.31597222222222215</v>
      </c>
      <c r="S9" s="156" t="s">
        <v>215</v>
      </c>
      <c r="T9" s="39" t="s">
        <v>223</v>
      </c>
      <c r="U9" s="156" t="s">
        <v>221</v>
      </c>
      <c r="V9" s="152" t="s">
        <v>225</v>
      </c>
      <c r="X9" s="104">
        <f t="shared" ref="X9:X12" si="2">X8+TIME(0,10,0)</f>
        <v>0.31597222222222215</v>
      </c>
      <c r="Y9" s="156" t="s">
        <v>215</v>
      </c>
      <c r="Z9" s="39" t="s">
        <v>217</v>
      </c>
      <c r="AA9" s="156" t="s">
        <v>221</v>
      </c>
      <c r="AB9" s="158" t="s">
        <v>219</v>
      </c>
    </row>
    <row r="10" spans="2:28" ht="16">
      <c r="B10" s="47"/>
      <c r="C10" s="49"/>
      <c r="D10" s="49"/>
      <c r="E10" s="236" t="str">
        <f>F11</f>
        <v>UCT (B)</v>
      </c>
      <c r="F10" s="58"/>
      <c r="G10" s="235" t="str">
        <f>F9</f>
        <v>UP (B)</v>
      </c>
      <c r="H10" s="49"/>
      <c r="I10" s="49"/>
      <c r="J10" s="48"/>
      <c r="L10" s="104">
        <f t="shared" si="0"/>
        <v>0.32291666666666657</v>
      </c>
      <c r="M10" s="156" t="s">
        <v>227</v>
      </c>
      <c r="N10" s="157" t="s">
        <v>228</v>
      </c>
      <c r="O10" s="156" t="s">
        <v>229</v>
      </c>
      <c r="P10" s="158" t="s">
        <v>230</v>
      </c>
      <c r="R10" s="104">
        <f t="shared" si="1"/>
        <v>0.32291666666666657</v>
      </c>
      <c r="S10" s="156" t="s">
        <v>217</v>
      </c>
      <c r="T10" s="39" t="s">
        <v>227</v>
      </c>
      <c r="U10" s="156" t="s">
        <v>219</v>
      </c>
      <c r="V10" s="158" t="s">
        <v>229</v>
      </c>
      <c r="X10" s="104">
        <f t="shared" si="2"/>
        <v>0.32291666666666657</v>
      </c>
      <c r="Y10" s="156" t="s">
        <v>223</v>
      </c>
      <c r="Z10" s="39" t="s">
        <v>227</v>
      </c>
      <c r="AA10" s="156" t="s">
        <v>225</v>
      </c>
      <c r="AB10" s="158" t="s">
        <v>229</v>
      </c>
    </row>
    <row r="11" spans="2:28" ht="16">
      <c r="B11" s="47"/>
      <c r="C11" s="49"/>
      <c r="D11" s="49"/>
      <c r="E11" s="68"/>
      <c r="F11" s="79" t="str">
        <f>'Team Scores'!C13</f>
        <v>UCT (B)</v>
      </c>
      <c r="G11" s="71"/>
      <c r="H11" s="49"/>
      <c r="I11" s="49"/>
      <c r="J11" s="48"/>
      <c r="L11" s="104">
        <f t="shared" si="0"/>
        <v>0.32986111111111099</v>
      </c>
      <c r="M11" s="156" t="s">
        <v>248</v>
      </c>
      <c r="N11" s="156" t="s">
        <v>249</v>
      </c>
      <c r="O11" s="157" t="s">
        <v>250</v>
      </c>
      <c r="P11" s="158"/>
      <c r="R11" s="104">
        <f t="shared" si="1"/>
        <v>0.32986111111111099</v>
      </c>
      <c r="S11" s="156" t="s">
        <v>254</v>
      </c>
      <c r="T11" s="156" t="s">
        <v>249</v>
      </c>
      <c r="U11" s="156" t="s">
        <v>250</v>
      </c>
      <c r="V11" s="152"/>
      <c r="X11" s="104">
        <f t="shared" si="2"/>
        <v>0.32986111111111099</v>
      </c>
      <c r="Y11" s="167" t="s">
        <v>255</v>
      </c>
      <c r="Z11" s="248" t="s">
        <v>249</v>
      </c>
      <c r="AA11" s="167" t="s">
        <v>250</v>
      </c>
      <c r="AB11" s="158"/>
    </row>
    <row r="12" spans="2:28" ht="16">
      <c r="B12" s="47"/>
      <c r="C12" s="49"/>
      <c r="D12" s="236" t="str">
        <f>E14</f>
        <v>NWU (A)</v>
      </c>
      <c r="E12" s="66"/>
      <c r="F12" s="77"/>
      <c r="G12" s="75"/>
      <c r="H12" s="246" t="s">
        <v>47</v>
      </c>
      <c r="I12" s="85"/>
      <c r="J12" s="48"/>
      <c r="L12" s="104">
        <f t="shared" si="0"/>
        <v>0.33680555555555541</v>
      </c>
      <c r="M12" s="156" t="s">
        <v>251</v>
      </c>
      <c r="N12" s="156" t="s">
        <v>252</v>
      </c>
      <c r="O12" s="157" t="s">
        <v>253</v>
      </c>
      <c r="P12" s="158"/>
      <c r="R12" s="104">
        <f t="shared" si="1"/>
        <v>0.33680555555555541</v>
      </c>
      <c r="S12" s="156" t="s">
        <v>256</v>
      </c>
      <c r="T12" s="156" t="s">
        <v>252</v>
      </c>
      <c r="U12" s="156" t="s">
        <v>253</v>
      </c>
      <c r="V12" s="158"/>
      <c r="X12" s="104">
        <f t="shared" si="2"/>
        <v>0.33680555555555541</v>
      </c>
      <c r="Y12" s="167" t="s">
        <v>257</v>
      </c>
      <c r="Z12" s="248" t="s">
        <v>252</v>
      </c>
      <c r="AA12" s="167" t="s">
        <v>253</v>
      </c>
      <c r="AB12" s="158"/>
    </row>
    <row r="13" spans="2:28" ht="17" thickBot="1">
      <c r="B13" s="47"/>
      <c r="C13" s="49"/>
      <c r="D13" s="65"/>
      <c r="E13" s="69"/>
      <c r="F13" s="79" t="str">
        <f>'Team Scores'!C9</f>
        <v>NWU (A)</v>
      </c>
      <c r="G13" s="72"/>
      <c r="H13" s="74"/>
      <c r="I13" s="49"/>
      <c r="J13" s="48"/>
      <c r="L13" s="104"/>
      <c r="M13" s="156"/>
      <c r="N13" s="156"/>
      <c r="O13" s="157"/>
      <c r="P13" s="158"/>
      <c r="R13" s="104"/>
      <c r="S13" s="156"/>
      <c r="T13" s="156"/>
      <c r="U13" s="157"/>
      <c r="V13" s="158"/>
      <c r="X13" s="104"/>
      <c r="Y13" s="156"/>
      <c r="Z13" s="156"/>
      <c r="AA13" s="157"/>
      <c r="AB13" s="158"/>
    </row>
    <row r="14" spans="2:28" ht="17" thickBot="1">
      <c r="B14" s="47"/>
      <c r="C14" s="49"/>
      <c r="D14" s="66"/>
      <c r="E14" s="236" t="str">
        <f>F13</f>
        <v>NWU (A)</v>
      </c>
      <c r="F14" s="90"/>
      <c r="G14" s="235" t="str">
        <f>F15</f>
        <v>VC (A)</v>
      </c>
      <c r="H14" s="75"/>
      <c r="I14" s="49"/>
      <c r="J14" s="48"/>
      <c r="L14" s="314" t="s">
        <v>94</v>
      </c>
      <c r="M14" s="309"/>
      <c r="N14" s="310"/>
      <c r="O14" s="310"/>
      <c r="P14" s="315"/>
      <c r="R14" s="314" t="s">
        <v>94</v>
      </c>
      <c r="S14" s="309"/>
      <c r="T14" s="310"/>
      <c r="U14" s="310"/>
      <c r="V14" s="315"/>
      <c r="X14" s="314" t="s">
        <v>94</v>
      </c>
      <c r="Y14" s="309"/>
      <c r="Z14" s="310"/>
      <c r="AA14" s="310"/>
      <c r="AB14" s="315"/>
    </row>
    <row r="15" spans="2:28" ht="16">
      <c r="B15" s="47"/>
      <c r="C15" s="49"/>
      <c r="D15" s="66"/>
      <c r="E15" s="49"/>
      <c r="F15" s="79" t="str">
        <f>'Team Scores'!C10</f>
        <v>VC (A)</v>
      </c>
      <c r="G15" s="49"/>
      <c r="H15" s="75"/>
      <c r="I15" s="49"/>
      <c r="J15" s="48"/>
      <c r="L15" s="104">
        <v>0.30208333333333331</v>
      </c>
      <c r="M15" s="39" t="s">
        <v>231</v>
      </c>
      <c r="N15" s="39" t="s">
        <v>232</v>
      </c>
      <c r="O15" s="39" t="s">
        <v>233</v>
      </c>
      <c r="P15" s="152" t="s">
        <v>234</v>
      </c>
      <c r="R15" s="104">
        <v>0.30208333333333331</v>
      </c>
      <c r="S15" s="156" t="s">
        <v>244</v>
      </c>
      <c r="T15" s="157" t="s">
        <v>232</v>
      </c>
      <c r="U15" s="156" t="s">
        <v>246</v>
      </c>
      <c r="V15" s="152" t="s">
        <v>234</v>
      </c>
      <c r="X15" s="104">
        <v>0.30208333333333331</v>
      </c>
      <c r="Y15" s="156" t="s">
        <v>244</v>
      </c>
      <c r="Z15" s="242" t="s">
        <v>240</v>
      </c>
      <c r="AA15" s="156" t="s">
        <v>246</v>
      </c>
      <c r="AB15" s="152" t="s">
        <v>242</v>
      </c>
    </row>
    <row r="16" spans="2:28" ht="16">
      <c r="B16" s="70">
        <v>5</v>
      </c>
      <c r="C16" s="283" t="str">
        <f>D12</f>
        <v>NWU (A)</v>
      </c>
      <c r="D16" s="66"/>
      <c r="E16" s="49"/>
      <c r="F16" s="77"/>
      <c r="G16" s="49"/>
      <c r="H16" s="75"/>
      <c r="I16" s="73">
        <v>1</v>
      </c>
      <c r="J16" s="296" t="str">
        <f>H20</f>
        <v>UP (A)</v>
      </c>
      <c r="L16" s="104">
        <f>L15+TIME(0,10,0)</f>
        <v>0.30902777777777773</v>
      </c>
      <c r="M16" s="39" t="s">
        <v>235</v>
      </c>
      <c r="N16" s="39" t="s">
        <v>236</v>
      </c>
      <c r="O16" s="39" t="s">
        <v>237</v>
      </c>
      <c r="P16" s="152" t="s">
        <v>238</v>
      </c>
      <c r="R16" s="104">
        <f>R15+TIME(0,10,0)</f>
        <v>0.30902777777777773</v>
      </c>
      <c r="S16" s="156" t="s">
        <v>240</v>
      </c>
      <c r="T16" s="157" t="s">
        <v>236</v>
      </c>
      <c r="U16" s="156" t="s">
        <v>242</v>
      </c>
      <c r="V16" s="152" t="s">
        <v>238</v>
      </c>
      <c r="X16" s="104">
        <f>X15+TIME(0,10,0)</f>
        <v>0.30902777777777773</v>
      </c>
      <c r="Y16" s="156" t="s">
        <v>232</v>
      </c>
      <c r="Z16" s="39" t="s">
        <v>236</v>
      </c>
      <c r="AA16" s="156" t="s">
        <v>234</v>
      </c>
      <c r="AB16" s="152" t="s">
        <v>238</v>
      </c>
    </row>
    <row r="17" spans="2:28" ht="16">
      <c r="B17" s="47"/>
      <c r="C17" s="49"/>
      <c r="D17" s="66"/>
      <c r="E17" s="49"/>
      <c r="F17" s="79" t="str">
        <f>'Team Scores'!C7</f>
        <v>UP (A)</v>
      </c>
      <c r="G17" s="49"/>
      <c r="H17" s="75"/>
      <c r="I17" s="49"/>
      <c r="J17" s="48"/>
      <c r="L17" s="104">
        <f>L16+TIME(0,10,0)</f>
        <v>0.31597222222222215</v>
      </c>
      <c r="M17" s="39" t="s">
        <v>239</v>
      </c>
      <c r="N17" s="39" t="s">
        <v>240</v>
      </c>
      <c r="O17" s="39" t="s">
        <v>241</v>
      </c>
      <c r="P17" s="152" t="s">
        <v>242</v>
      </c>
      <c r="R17" s="104">
        <f>R16+TIME(0,10,0)</f>
        <v>0.31597222222222215</v>
      </c>
      <c r="S17" s="156" t="s">
        <v>239</v>
      </c>
      <c r="T17" s="157" t="s">
        <v>235</v>
      </c>
      <c r="U17" s="156" t="s">
        <v>241</v>
      </c>
      <c r="V17" s="152" t="s">
        <v>237</v>
      </c>
      <c r="X17" s="104">
        <f>X16+TIME(0,10,0)</f>
        <v>0.31597222222222215</v>
      </c>
      <c r="Y17" s="156" t="s">
        <v>235</v>
      </c>
      <c r="Z17" s="39" t="s">
        <v>231</v>
      </c>
      <c r="AA17" s="156" t="s">
        <v>237</v>
      </c>
      <c r="AB17" s="152" t="s">
        <v>233</v>
      </c>
    </row>
    <row r="18" spans="2:28" ht="16">
      <c r="B18" s="47"/>
      <c r="C18" s="49"/>
      <c r="D18" s="66"/>
      <c r="E18" s="236" t="str">
        <f>F19</f>
        <v>CUT (A)</v>
      </c>
      <c r="F18" s="90"/>
      <c r="G18" s="235" t="str">
        <f>F17</f>
        <v>UP (A)</v>
      </c>
      <c r="H18" s="75"/>
      <c r="I18" s="49"/>
      <c r="J18" s="48"/>
      <c r="L18" s="104">
        <f>L17+TIME(0,10,0)</f>
        <v>0.32291666666666657</v>
      </c>
      <c r="M18" s="39" t="s">
        <v>243</v>
      </c>
      <c r="N18" s="39" t="s">
        <v>244</v>
      </c>
      <c r="O18" s="39" t="s">
        <v>245</v>
      </c>
      <c r="P18" s="152" t="s">
        <v>246</v>
      </c>
      <c r="R18" s="104">
        <f>R17+TIME(0,10,0)</f>
        <v>0.32291666666666657</v>
      </c>
      <c r="S18" s="156" t="s">
        <v>231</v>
      </c>
      <c r="T18" s="157" t="s">
        <v>243</v>
      </c>
      <c r="U18" s="156" t="s">
        <v>233</v>
      </c>
      <c r="V18" s="152" t="s">
        <v>245</v>
      </c>
      <c r="X18" s="104">
        <f>X17+TIME(0,10,0)</f>
        <v>0.32291666666666657</v>
      </c>
      <c r="Y18" s="156" t="s">
        <v>243</v>
      </c>
      <c r="Z18" s="157" t="s">
        <v>239</v>
      </c>
      <c r="AA18" s="156" t="s">
        <v>245</v>
      </c>
      <c r="AB18" s="152" t="s">
        <v>241</v>
      </c>
    </row>
    <row r="19" spans="2:28" ht="16">
      <c r="B19" s="47"/>
      <c r="C19" s="49"/>
      <c r="D19" s="67"/>
      <c r="E19" s="68"/>
      <c r="F19" s="79" t="str">
        <f>'Team Scores'!C12</f>
        <v>CUT (A)</v>
      </c>
      <c r="G19" s="71"/>
      <c r="H19" s="76"/>
      <c r="I19" s="49"/>
      <c r="J19" s="48"/>
      <c r="L19" s="104">
        <f>L18+TIME(0,10,0)</f>
        <v>0.32986111111111099</v>
      </c>
      <c r="M19" s="39" t="s">
        <v>254</v>
      </c>
      <c r="N19" s="39" t="s">
        <v>255</v>
      </c>
      <c r="O19" s="39" t="s">
        <v>256</v>
      </c>
      <c r="P19" s="152" t="s">
        <v>257</v>
      </c>
      <c r="R19" s="104">
        <f>R18+TIME(0,10,0)</f>
        <v>0.32986111111111099</v>
      </c>
      <c r="S19" s="39" t="s">
        <v>248</v>
      </c>
      <c r="T19" s="39" t="s">
        <v>255</v>
      </c>
      <c r="U19" s="39" t="s">
        <v>251</v>
      </c>
      <c r="V19" s="158" t="s">
        <v>257</v>
      </c>
      <c r="X19" s="104">
        <f>X18+TIME(0,10,0)</f>
        <v>0.32986111111111099</v>
      </c>
      <c r="Y19" s="167" t="s">
        <v>254</v>
      </c>
      <c r="Z19" s="248" t="s">
        <v>248</v>
      </c>
      <c r="AA19" s="167" t="s">
        <v>256</v>
      </c>
      <c r="AB19" s="152" t="s">
        <v>251</v>
      </c>
    </row>
    <row r="20" spans="2:28" ht="17" thickBot="1">
      <c r="B20" s="47"/>
      <c r="C20" s="49">
        <v>6</v>
      </c>
      <c r="D20" s="244" t="str">
        <f>E22</f>
        <v>NMU (B)</v>
      </c>
      <c r="E20" s="66"/>
      <c r="F20" s="77"/>
      <c r="G20" s="75"/>
      <c r="H20" s="244" t="str">
        <f>G18</f>
        <v>UP (A)</v>
      </c>
      <c r="I20" s="85"/>
      <c r="J20" s="48"/>
      <c r="L20" s="153"/>
      <c r="M20" s="154"/>
      <c r="N20" s="154"/>
      <c r="O20" s="154"/>
      <c r="P20" s="155"/>
      <c r="R20" s="153"/>
      <c r="S20" s="154"/>
      <c r="T20" s="154"/>
      <c r="U20" s="154"/>
      <c r="V20" s="155"/>
      <c r="X20" s="153"/>
      <c r="Y20" s="154"/>
      <c r="Z20" s="154"/>
      <c r="AA20" s="154"/>
      <c r="AB20" s="155"/>
    </row>
    <row r="21" spans="2:28">
      <c r="B21" s="47"/>
      <c r="C21" s="49"/>
      <c r="D21" s="49"/>
      <c r="E21" s="69"/>
      <c r="F21" s="79" t="str">
        <f>'Team Scores'!C8</f>
        <v>NMU (A)</v>
      </c>
      <c r="G21" s="72"/>
      <c r="H21" s="49"/>
      <c r="I21" s="49"/>
      <c r="J21" s="48"/>
    </row>
    <row r="22" spans="2:28" ht="14" thickBot="1">
      <c r="B22" s="47"/>
      <c r="C22" s="49"/>
      <c r="D22" s="49"/>
      <c r="E22" s="236" t="str">
        <f>F23</f>
        <v>NMU (B)</v>
      </c>
      <c r="F22" s="58"/>
      <c r="G22" s="235" t="str">
        <f>F21</f>
        <v>NMU (A)</v>
      </c>
      <c r="H22" s="49"/>
      <c r="I22" s="49"/>
      <c r="J22" s="48"/>
      <c r="L22" s="53" t="s">
        <v>171</v>
      </c>
      <c r="R22" s="53" t="s">
        <v>436</v>
      </c>
      <c r="X22" s="53" t="s">
        <v>453</v>
      </c>
    </row>
    <row r="23" spans="2:28" ht="17" thickBot="1">
      <c r="B23" s="50"/>
      <c r="C23" s="51"/>
      <c r="D23" s="51"/>
      <c r="E23" s="51"/>
      <c r="F23" s="80" t="str">
        <f>'Team Scores'!C11</f>
        <v>NMU (B)</v>
      </c>
      <c r="G23" s="51"/>
      <c r="H23" s="51"/>
      <c r="I23" s="51"/>
      <c r="J23" s="52"/>
      <c r="L23" s="314" t="s">
        <v>95</v>
      </c>
      <c r="M23" s="309"/>
      <c r="N23" s="310"/>
      <c r="O23" s="310"/>
      <c r="P23" s="315"/>
      <c r="R23" s="314" t="s">
        <v>95</v>
      </c>
      <c r="S23" s="309"/>
      <c r="T23" s="310"/>
      <c r="U23" s="310"/>
      <c r="V23" s="315"/>
      <c r="X23" s="314" t="s">
        <v>95</v>
      </c>
      <c r="Y23" s="309"/>
      <c r="Z23" s="310"/>
      <c r="AA23" s="310"/>
      <c r="AB23" s="315"/>
    </row>
    <row r="24" spans="2:28" ht="17" thickTop="1">
      <c r="F24" s="45"/>
      <c r="L24" s="34">
        <v>0.47916666666666669</v>
      </c>
      <c r="M24" s="38" t="s">
        <v>258</v>
      </c>
      <c r="N24" s="157" t="s">
        <v>259</v>
      </c>
      <c r="O24" s="156" t="s">
        <v>260</v>
      </c>
      <c r="P24" s="158" t="s">
        <v>261</v>
      </c>
      <c r="R24" s="34">
        <v>0.47916666666666669</v>
      </c>
      <c r="S24" s="243" t="s">
        <v>282</v>
      </c>
      <c r="T24" s="242" t="s">
        <v>258</v>
      </c>
      <c r="U24" s="243" t="s">
        <v>284</v>
      </c>
      <c r="V24" s="152" t="s">
        <v>260</v>
      </c>
      <c r="X24" s="34">
        <v>0.47916666666666669</v>
      </c>
      <c r="Y24" s="156" t="s">
        <v>282</v>
      </c>
      <c r="Z24" s="39" t="s">
        <v>274</v>
      </c>
      <c r="AA24" s="156" t="s">
        <v>284</v>
      </c>
      <c r="AB24" s="158" t="s">
        <v>276</v>
      </c>
    </row>
    <row r="25" spans="2:28" ht="17" thickBot="1">
      <c r="L25" s="34">
        <f>L24+TIME(0,10,0)</f>
        <v>0.4861111111111111</v>
      </c>
      <c r="M25" s="38" t="s">
        <v>262</v>
      </c>
      <c r="N25" s="157" t="s">
        <v>263</v>
      </c>
      <c r="O25" s="156" t="s">
        <v>264</v>
      </c>
      <c r="P25" s="158" t="s">
        <v>265</v>
      </c>
      <c r="R25" s="34">
        <f>R24+TIME(0,10,0)</f>
        <v>0.4861111111111111</v>
      </c>
      <c r="S25" s="156" t="s">
        <v>288</v>
      </c>
      <c r="T25" s="39" t="s">
        <v>262</v>
      </c>
      <c r="U25" s="156" t="s">
        <v>286</v>
      </c>
      <c r="V25" s="152" t="s">
        <v>264</v>
      </c>
      <c r="X25" s="34">
        <f>X24+TIME(0,10,0)</f>
        <v>0.4861111111111111</v>
      </c>
      <c r="Y25" s="156" t="s">
        <v>288</v>
      </c>
      <c r="Z25" s="39" t="s">
        <v>278</v>
      </c>
      <c r="AA25" s="156" t="s">
        <v>286</v>
      </c>
      <c r="AB25" s="158" t="s">
        <v>280</v>
      </c>
    </row>
    <row r="26" spans="2:28" ht="17" thickTop="1">
      <c r="B26" s="54"/>
      <c r="C26" s="55"/>
      <c r="D26" s="56" t="s">
        <v>162</v>
      </c>
      <c r="E26" s="55"/>
      <c r="F26" s="55"/>
      <c r="G26" s="55"/>
      <c r="H26" s="56" t="s">
        <v>164</v>
      </c>
      <c r="I26" s="55"/>
      <c r="J26" s="87"/>
      <c r="L26" s="34">
        <f t="shared" ref="L26:L35" si="3">L25+TIME(0,10,0)</f>
        <v>0.49305555555555552</v>
      </c>
      <c r="M26" s="156" t="s">
        <v>266</v>
      </c>
      <c r="N26" s="157" t="s">
        <v>267</v>
      </c>
      <c r="O26" s="156" t="s">
        <v>268</v>
      </c>
      <c r="P26" s="158" t="s">
        <v>269</v>
      </c>
      <c r="R26" s="34">
        <f t="shared" ref="R26:R35" si="4">R25+TIME(0,10,0)</f>
        <v>0.49305555555555552</v>
      </c>
      <c r="S26" s="156" t="s">
        <v>274</v>
      </c>
      <c r="T26" s="39" t="s">
        <v>267</v>
      </c>
      <c r="U26" s="156" t="s">
        <v>276</v>
      </c>
      <c r="V26" s="152" t="s">
        <v>269</v>
      </c>
      <c r="X26" s="34">
        <f t="shared" ref="X26:X35" si="5">X25+TIME(0,10,0)</f>
        <v>0.49305555555555552</v>
      </c>
      <c r="Y26" s="156" t="s">
        <v>267</v>
      </c>
      <c r="Z26" s="39" t="s">
        <v>258</v>
      </c>
      <c r="AA26" s="156" t="s">
        <v>269</v>
      </c>
      <c r="AB26" s="158" t="s">
        <v>260</v>
      </c>
    </row>
    <row r="27" spans="2:28" ht="16">
      <c r="B27" s="47"/>
      <c r="C27" s="49"/>
      <c r="D27" s="49"/>
      <c r="E27" s="49"/>
      <c r="F27" s="49"/>
      <c r="G27" s="49"/>
      <c r="H27" s="49"/>
      <c r="I27" s="49"/>
      <c r="J27" s="48"/>
      <c r="L27" s="34">
        <f t="shared" si="3"/>
        <v>0.49999999999999994</v>
      </c>
      <c r="M27" s="156" t="s">
        <v>270</v>
      </c>
      <c r="N27" s="157" t="s">
        <v>271</v>
      </c>
      <c r="O27" s="156" t="s">
        <v>214</v>
      </c>
      <c r="P27" s="158" t="s">
        <v>272</v>
      </c>
      <c r="R27" s="34">
        <f t="shared" si="4"/>
        <v>0.49999999999999994</v>
      </c>
      <c r="S27" s="156" t="s">
        <v>278</v>
      </c>
      <c r="T27" s="39" t="s">
        <v>271</v>
      </c>
      <c r="U27" s="156" t="s">
        <v>280</v>
      </c>
      <c r="V27" s="152" t="s">
        <v>272</v>
      </c>
      <c r="X27" s="34">
        <f t="shared" si="5"/>
        <v>0.49999999999999994</v>
      </c>
      <c r="Y27" s="156" t="s">
        <v>271</v>
      </c>
      <c r="Z27" s="39" t="s">
        <v>262</v>
      </c>
      <c r="AA27" s="156" t="s">
        <v>272</v>
      </c>
      <c r="AB27" s="158" t="s">
        <v>264</v>
      </c>
    </row>
    <row r="28" spans="2:28" ht="16">
      <c r="B28" s="47"/>
      <c r="C28" s="49"/>
      <c r="D28" s="245" t="str">
        <f>E10</f>
        <v>UCT (B)</v>
      </c>
      <c r="E28" s="49"/>
      <c r="F28" s="49"/>
      <c r="G28" s="49"/>
      <c r="H28" s="245" t="str">
        <f>G22</f>
        <v>NMU (A)</v>
      </c>
      <c r="I28" s="85"/>
      <c r="J28" s="48"/>
      <c r="L28" s="34">
        <f t="shared" si="3"/>
        <v>0.50694444444444442</v>
      </c>
      <c r="M28" s="156" t="s">
        <v>273</v>
      </c>
      <c r="N28" s="157" t="s">
        <v>274</v>
      </c>
      <c r="O28" s="156" t="s">
        <v>275</v>
      </c>
      <c r="P28" s="158" t="s">
        <v>276</v>
      </c>
      <c r="R28" s="34">
        <f t="shared" si="4"/>
        <v>0.50694444444444442</v>
      </c>
      <c r="S28" s="156" t="s">
        <v>266</v>
      </c>
      <c r="T28" s="39" t="s">
        <v>273</v>
      </c>
      <c r="U28" s="156" t="s">
        <v>268</v>
      </c>
      <c r="V28" s="152" t="s">
        <v>275</v>
      </c>
      <c r="X28" s="34">
        <f t="shared" si="5"/>
        <v>0.50694444444444442</v>
      </c>
      <c r="Y28" s="156" t="s">
        <v>266</v>
      </c>
      <c r="Z28" s="39" t="s">
        <v>259</v>
      </c>
      <c r="AA28" s="156" t="s">
        <v>268</v>
      </c>
      <c r="AB28" s="158" t="s">
        <v>261</v>
      </c>
    </row>
    <row r="29" spans="2:28" ht="16">
      <c r="B29" s="47"/>
      <c r="C29" s="49"/>
      <c r="D29" s="65"/>
      <c r="E29" s="49"/>
      <c r="F29" s="49"/>
      <c r="G29" s="49"/>
      <c r="H29" s="74"/>
      <c r="I29" s="49"/>
      <c r="J29" s="48"/>
      <c r="L29" s="34">
        <f t="shared" si="3"/>
        <v>0.51388888888888884</v>
      </c>
      <c r="M29" s="156" t="s">
        <v>277</v>
      </c>
      <c r="N29" s="157" t="s">
        <v>278</v>
      </c>
      <c r="O29" s="156" t="s">
        <v>279</v>
      </c>
      <c r="P29" s="158" t="s">
        <v>280</v>
      </c>
      <c r="R29" s="34">
        <f t="shared" si="4"/>
        <v>0.51388888888888884</v>
      </c>
      <c r="S29" s="156" t="s">
        <v>270</v>
      </c>
      <c r="T29" s="39" t="s">
        <v>277</v>
      </c>
      <c r="U29" s="156" t="s">
        <v>214</v>
      </c>
      <c r="V29" s="152" t="s">
        <v>279</v>
      </c>
      <c r="X29" s="34">
        <f t="shared" si="5"/>
        <v>0.51388888888888884</v>
      </c>
      <c r="Y29" s="156" t="s">
        <v>270</v>
      </c>
      <c r="Z29" s="39" t="s">
        <v>263</v>
      </c>
      <c r="AA29" s="156" t="s">
        <v>214</v>
      </c>
      <c r="AB29" s="158" t="s">
        <v>265</v>
      </c>
    </row>
    <row r="30" spans="2:28" ht="16">
      <c r="B30" s="47"/>
      <c r="C30" s="49"/>
      <c r="D30" s="66"/>
      <c r="E30" s="49"/>
      <c r="F30" s="49"/>
      <c r="G30" s="49"/>
      <c r="H30" s="75"/>
      <c r="I30" s="49"/>
      <c r="J30" s="48"/>
      <c r="L30" s="34">
        <f t="shared" si="3"/>
        <v>0.52083333333333326</v>
      </c>
      <c r="M30" s="156" t="s">
        <v>281</v>
      </c>
      <c r="N30" s="157" t="s">
        <v>282</v>
      </c>
      <c r="O30" s="156" t="s">
        <v>283</v>
      </c>
      <c r="P30" s="158" t="s">
        <v>284</v>
      </c>
      <c r="R30" s="34">
        <f t="shared" si="4"/>
        <v>0.52083333333333326</v>
      </c>
      <c r="S30" s="156" t="s">
        <v>259</v>
      </c>
      <c r="T30" s="39" t="s">
        <v>281</v>
      </c>
      <c r="U30" s="156" t="s">
        <v>261</v>
      </c>
      <c r="V30" s="158" t="s">
        <v>283</v>
      </c>
      <c r="X30" s="34">
        <f t="shared" si="5"/>
        <v>0.52083333333333326</v>
      </c>
      <c r="Y30" s="156" t="s">
        <v>273</v>
      </c>
      <c r="Z30" s="39" t="s">
        <v>281</v>
      </c>
      <c r="AA30" s="156" t="s">
        <v>275</v>
      </c>
      <c r="AB30" s="158" t="s">
        <v>283</v>
      </c>
    </row>
    <row r="31" spans="2:28" ht="16">
      <c r="B31" s="47"/>
      <c r="C31" s="49"/>
      <c r="D31" s="66"/>
      <c r="E31" s="49"/>
      <c r="F31" s="49"/>
      <c r="G31" s="49"/>
      <c r="H31" s="75"/>
      <c r="I31" s="49"/>
      <c r="J31" s="48"/>
      <c r="L31" s="34">
        <f t="shared" si="3"/>
        <v>0.52777777777777768</v>
      </c>
      <c r="M31" s="156" t="s">
        <v>287</v>
      </c>
      <c r="N31" s="157" t="s">
        <v>288</v>
      </c>
      <c r="O31" s="156" t="s">
        <v>285</v>
      </c>
      <c r="P31" s="158" t="s">
        <v>286</v>
      </c>
      <c r="R31" s="34">
        <f t="shared" si="4"/>
        <v>0.52777777777777768</v>
      </c>
      <c r="S31" s="156" t="s">
        <v>263</v>
      </c>
      <c r="T31" s="39" t="s">
        <v>287</v>
      </c>
      <c r="U31" s="156" t="s">
        <v>265</v>
      </c>
      <c r="V31" s="158" t="s">
        <v>285</v>
      </c>
      <c r="X31" s="34">
        <f t="shared" si="5"/>
        <v>0.52777777777777768</v>
      </c>
      <c r="Y31" s="156" t="s">
        <v>277</v>
      </c>
      <c r="Z31" s="39" t="s">
        <v>287</v>
      </c>
      <c r="AA31" s="156" t="s">
        <v>279</v>
      </c>
      <c r="AB31" s="158" t="s">
        <v>285</v>
      </c>
    </row>
    <row r="32" spans="2:28" ht="16">
      <c r="B32" s="88">
        <v>7</v>
      </c>
      <c r="C32" s="283" t="str">
        <f>D36</f>
        <v>CUT (A)</v>
      </c>
      <c r="D32" s="66"/>
      <c r="E32" s="49"/>
      <c r="F32" s="49"/>
      <c r="G32" s="49"/>
      <c r="H32" s="75"/>
      <c r="I32" s="73">
        <v>3</v>
      </c>
      <c r="J32" s="296" t="str">
        <f>H28</f>
        <v>NMU (A)</v>
      </c>
      <c r="L32" s="34">
        <f t="shared" si="3"/>
        <v>0.5347222222222221</v>
      </c>
      <c r="M32" s="156" t="s">
        <v>289</v>
      </c>
      <c r="N32" s="156" t="s">
        <v>293</v>
      </c>
      <c r="O32" s="157" t="s">
        <v>297</v>
      </c>
      <c r="P32" s="36"/>
      <c r="R32" s="34">
        <f t="shared" si="4"/>
        <v>0.5347222222222221</v>
      </c>
      <c r="S32" s="156" t="s">
        <v>325</v>
      </c>
      <c r="T32" s="156" t="s">
        <v>293</v>
      </c>
      <c r="U32" s="156" t="s">
        <v>297</v>
      </c>
      <c r="V32" s="36"/>
      <c r="X32" s="34">
        <f t="shared" si="5"/>
        <v>0.5347222222222221</v>
      </c>
      <c r="Y32" s="167" t="s">
        <v>330</v>
      </c>
      <c r="Z32" s="248" t="s">
        <v>293</v>
      </c>
      <c r="AA32" s="167" t="s">
        <v>297</v>
      </c>
      <c r="AB32" s="36"/>
    </row>
    <row r="33" spans="2:28" ht="16">
      <c r="B33" s="47"/>
      <c r="C33" s="49"/>
      <c r="D33" s="66"/>
      <c r="E33" s="49"/>
      <c r="F33" s="49"/>
      <c r="G33" s="49"/>
      <c r="H33" s="75"/>
      <c r="I33" s="49"/>
      <c r="J33" s="48"/>
      <c r="L33" s="34">
        <f t="shared" si="3"/>
        <v>0.54166666666666652</v>
      </c>
      <c r="M33" s="156" t="s">
        <v>290</v>
      </c>
      <c r="N33" s="156" t="s">
        <v>294</v>
      </c>
      <c r="O33" s="157" t="s">
        <v>298</v>
      </c>
      <c r="P33" s="36"/>
      <c r="R33" s="34">
        <f t="shared" si="4"/>
        <v>0.54166666666666652</v>
      </c>
      <c r="S33" s="156" t="s">
        <v>338</v>
      </c>
      <c r="T33" s="156" t="s">
        <v>294</v>
      </c>
      <c r="U33" s="156" t="s">
        <v>298</v>
      </c>
      <c r="V33" s="36"/>
      <c r="X33" s="34">
        <f t="shared" si="5"/>
        <v>0.54166666666666652</v>
      </c>
      <c r="Y33" s="167" t="s">
        <v>339</v>
      </c>
      <c r="Z33" s="248" t="s">
        <v>294</v>
      </c>
      <c r="AA33" s="167" t="s">
        <v>298</v>
      </c>
      <c r="AB33" s="36"/>
    </row>
    <row r="34" spans="2:28" ht="16">
      <c r="B34" s="47"/>
      <c r="C34" s="49"/>
      <c r="D34" s="66"/>
      <c r="E34" s="49"/>
      <c r="F34" s="49"/>
      <c r="G34" s="49"/>
      <c r="H34" s="75"/>
      <c r="I34" s="49"/>
      <c r="J34" s="48"/>
      <c r="L34" s="34">
        <f t="shared" si="3"/>
        <v>0.54861111111111094</v>
      </c>
      <c r="M34" s="156" t="s">
        <v>291</v>
      </c>
      <c r="N34" s="156" t="s">
        <v>295</v>
      </c>
      <c r="O34" s="157" t="s">
        <v>299</v>
      </c>
      <c r="P34" s="36"/>
      <c r="R34" s="34">
        <f t="shared" si="4"/>
        <v>0.54861111111111094</v>
      </c>
      <c r="S34" s="156" t="s">
        <v>326</v>
      </c>
      <c r="T34" s="156" t="s">
        <v>295</v>
      </c>
      <c r="U34" s="156" t="s">
        <v>299</v>
      </c>
      <c r="V34" s="36"/>
      <c r="X34" s="34">
        <f t="shared" si="5"/>
        <v>0.54861111111111094</v>
      </c>
      <c r="Y34" s="167" t="s">
        <v>331</v>
      </c>
      <c r="Z34" s="248" t="s">
        <v>295</v>
      </c>
      <c r="AA34" s="167" t="s">
        <v>299</v>
      </c>
      <c r="AB34" s="36"/>
    </row>
    <row r="35" spans="2:28" ht="17" thickBot="1">
      <c r="B35" s="47"/>
      <c r="C35" s="49"/>
      <c r="D35" s="67"/>
      <c r="E35" s="49"/>
      <c r="F35" s="49"/>
      <c r="G35" s="49"/>
      <c r="H35" s="76"/>
      <c r="I35" s="49"/>
      <c r="J35" s="48"/>
      <c r="L35" s="35">
        <f t="shared" si="3"/>
        <v>0.55555555555555536</v>
      </c>
      <c r="M35" s="161" t="s">
        <v>292</v>
      </c>
      <c r="N35" s="161" t="s">
        <v>296</v>
      </c>
      <c r="O35" s="162" t="s">
        <v>300</v>
      </c>
      <c r="P35" s="163"/>
      <c r="R35" s="153">
        <f t="shared" si="4"/>
        <v>0.55555555555555536</v>
      </c>
      <c r="S35" s="154" t="s">
        <v>340</v>
      </c>
      <c r="T35" s="154" t="s">
        <v>296</v>
      </c>
      <c r="U35" s="154" t="s">
        <v>300</v>
      </c>
      <c r="V35" s="155"/>
      <c r="X35" s="153">
        <f t="shared" si="5"/>
        <v>0.55555555555555536</v>
      </c>
      <c r="Y35" s="154" t="s">
        <v>341</v>
      </c>
      <c r="Z35" s="154" t="s">
        <v>296</v>
      </c>
      <c r="AA35" s="154" t="s">
        <v>300</v>
      </c>
      <c r="AB35" s="155"/>
    </row>
    <row r="36" spans="2:28">
      <c r="B36" s="47"/>
      <c r="C36" s="49"/>
      <c r="D36" s="245" t="str">
        <f>E18</f>
        <v>CUT (A)</v>
      </c>
      <c r="E36" s="49"/>
      <c r="F36" s="49"/>
      <c r="G36" s="49"/>
      <c r="H36" s="247" t="s">
        <v>90</v>
      </c>
      <c r="I36" s="85"/>
      <c r="J36" s="48"/>
    </row>
    <row r="37" spans="2:28" ht="14" thickBot="1">
      <c r="B37" s="50"/>
      <c r="C37" s="51"/>
      <c r="D37" s="51"/>
      <c r="E37" s="51"/>
      <c r="F37" s="51"/>
      <c r="G37" s="51"/>
      <c r="H37" s="51"/>
      <c r="I37" s="51"/>
      <c r="J37" s="52"/>
    </row>
    <row r="38" spans="2:28" ht="15" thickTop="1" thickBot="1">
      <c r="L38" s="53" t="s">
        <v>171</v>
      </c>
      <c r="R38" s="53" t="s">
        <v>436</v>
      </c>
      <c r="X38" s="53" t="s">
        <v>453</v>
      </c>
    </row>
    <row r="39" spans="2:28" ht="17" thickBot="1">
      <c r="L39" s="314" t="s">
        <v>301</v>
      </c>
      <c r="M39" s="309"/>
      <c r="N39" s="310"/>
      <c r="O39" s="310"/>
      <c r="P39" s="315"/>
      <c r="R39" s="314" t="s">
        <v>301</v>
      </c>
      <c r="S39" s="309"/>
      <c r="T39" s="310"/>
      <c r="U39" s="310"/>
      <c r="V39" s="315"/>
      <c r="X39" s="314" t="s">
        <v>301</v>
      </c>
      <c r="Y39" s="309"/>
      <c r="Z39" s="310"/>
      <c r="AA39" s="310"/>
      <c r="AB39" s="315"/>
    </row>
    <row r="40" spans="2:28" ht="17" thickBot="1">
      <c r="L40" s="34">
        <v>0.47916666666666669</v>
      </c>
      <c r="M40" s="39" t="s">
        <v>302</v>
      </c>
      <c r="N40" s="39" t="s">
        <v>303</v>
      </c>
      <c r="O40" s="39" t="s">
        <v>304</v>
      </c>
      <c r="P40" s="152" t="s">
        <v>305</v>
      </c>
      <c r="R40" s="34">
        <v>0.47916666666666669</v>
      </c>
      <c r="S40" s="156" t="s">
        <v>328</v>
      </c>
      <c r="T40" s="157" t="s">
        <v>303</v>
      </c>
      <c r="U40" s="156" t="s">
        <v>335</v>
      </c>
      <c r="V40" s="152" t="s">
        <v>305</v>
      </c>
      <c r="X40" s="34">
        <v>0.47916666666666669</v>
      </c>
      <c r="Y40" s="156" t="s">
        <v>328</v>
      </c>
      <c r="Z40" s="39" t="s">
        <v>319</v>
      </c>
      <c r="AA40" s="156" t="s">
        <v>335</v>
      </c>
      <c r="AB40" s="152" t="s">
        <v>321</v>
      </c>
    </row>
    <row r="41" spans="2:28" ht="20">
      <c r="B41" s="302" t="s">
        <v>137</v>
      </c>
      <c r="C41" s="316"/>
      <c r="D41" s="316"/>
      <c r="E41" s="316"/>
      <c r="F41" s="316"/>
      <c r="G41" s="316"/>
      <c r="H41" s="316"/>
      <c r="I41" s="316"/>
      <c r="J41" s="317"/>
      <c r="L41" s="34">
        <f>L40+TIME(0,10,0)</f>
        <v>0.4861111111111111</v>
      </c>
      <c r="M41" s="39" t="s">
        <v>306</v>
      </c>
      <c r="N41" s="39" t="s">
        <v>307</v>
      </c>
      <c r="O41" s="39" t="s">
        <v>308</v>
      </c>
      <c r="P41" s="152" t="s">
        <v>309</v>
      </c>
      <c r="R41" s="34">
        <f>R40+TIME(0,10,0)</f>
        <v>0.4861111111111111</v>
      </c>
      <c r="S41" s="156" t="s">
        <v>329</v>
      </c>
      <c r="T41" s="157" t="s">
        <v>307</v>
      </c>
      <c r="U41" s="156" t="s">
        <v>337</v>
      </c>
      <c r="V41" s="152" t="s">
        <v>309</v>
      </c>
      <c r="X41" s="34">
        <f>X40+TIME(0,10,0)</f>
        <v>0.4861111111111111</v>
      </c>
      <c r="Y41" s="156" t="s">
        <v>329</v>
      </c>
      <c r="Z41" s="39" t="s">
        <v>327</v>
      </c>
      <c r="AA41" s="156" t="s">
        <v>337</v>
      </c>
      <c r="AB41" s="152" t="s">
        <v>333</v>
      </c>
    </row>
    <row r="42" spans="2:28" ht="21" thickBot="1">
      <c r="B42" s="305" t="s">
        <v>170</v>
      </c>
      <c r="C42" s="318"/>
      <c r="D42" s="318"/>
      <c r="E42" s="318"/>
      <c r="F42" s="318"/>
      <c r="G42" s="318"/>
      <c r="H42" s="318"/>
      <c r="I42" s="318"/>
      <c r="J42" s="319"/>
      <c r="L42" s="34">
        <f t="shared" ref="L42:L49" si="6">L41+TIME(0,10,0)</f>
        <v>0.49305555555555552</v>
      </c>
      <c r="M42" s="39" t="s">
        <v>310</v>
      </c>
      <c r="N42" s="39" t="s">
        <v>311</v>
      </c>
      <c r="O42" s="39" t="s">
        <v>312</v>
      </c>
      <c r="P42" s="152" t="s">
        <v>313</v>
      </c>
      <c r="R42" s="34">
        <f t="shared" ref="R42:R49" si="7">R41+TIME(0,10,0)</f>
        <v>0.49305555555555552</v>
      </c>
      <c r="S42" s="156" t="s">
        <v>319</v>
      </c>
      <c r="T42" s="157" t="s">
        <v>311</v>
      </c>
      <c r="U42" s="156" t="s">
        <v>321</v>
      </c>
      <c r="V42" s="152" t="s">
        <v>313</v>
      </c>
      <c r="X42" s="34">
        <f t="shared" ref="X42:X49" si="8">X41+TIME(0,10,0)</f>
        <v>0.49305555555555552</v>
      </c>
      <c r="Y42" s="156" t="s">
        <v>303</v>
      </c>
      <c r="Z42" s="39" t="s">
        <v>311</v>
      </c>
      <c r="AA42" s="156" t="s">
        <v>305</v>
      </c>
      <c r="AB42" s="152" t="s">
        <v>313</v>
      </c>
    </row>
    <row r="43" spans="2:28" ht="17" thickBot="1">
      <c r="C43" s="53"/>
      <c r="L43" s="34">
        <f t="shared" si="6"/>
        <v>0.49999999999999994</v>
      </c>
      <c r="M43" s="39" t="s">
        <v>314</v>
      </c>
      <c r="N43" s="39" t="s">
        <v>315</v>
      </c>
      <c r="O43" s="39" t="s">
        <v>316</v>
      </c>
      <c r="P43" s="152" t="s">
        <v>317</v>
      </c>
      <c r="R43" s="34">
        <f t="shared" si="7"/>
        <v>0.49999999999999994</v>
      </c>
      <c r="S43" s="156" t="s">
        <v>327</v>
      </c>
      <c r="T43" s="157" t="s">
        <v>315</v>
      </c>
      <c r="U43" s="156" t="s">
        <v>333</v>
      </c>
      <c r="V43" s="152" t="s">
        <v>317</v>
      </c>
      <c r="X43" s="34">
        <f t="shared" si="8"/>
        <v>0.49999999999999994</v>
      </c>
      <c r="Y43" s="156" t="s">
        <v>307</v>
      </c>
      <c r="Z43" s="39" t="s">
        <v>315</v>
      </c>
      <c r="AA43" s="156" t="s">
        <v>309</v>
      </c>
      <c r="AB43" s="152" t="s">
        <v>317</v>
      </c>
    </row>
    <row r="44" spans="2:28" ht="18" thickTop="1" thickBot="1">
      <c r="B44" s="323" t="s">
        <v>166</v>
      </c>
      <c r="C44" s="324"/>
      <c r="D44" s="324"/>
      <c r="E44" s="325"/>
      <c r="F44" s="59"/>
      <c r="G44" s="323" t="s">
        <v>163</v>
      </c>
      <c r="H44" s="324"/>
      <c r="I44" s="324"/>
      <c r="J44" s="325"/>
      <c r="L44" s="34">
        <f t="shared" si="6"/>
        <v>0.50694444444444442</v>
      </c>
      <c r="M44" s="39" t="s">
        <v>318</v>
      </c>
      <c r="N44" s="39" t="s">
        <v>319</v>
      </c>
      <c r="O44" s="39" t="s">
        <v>320</v>
      </c>
      <c r="P44" s="152" t="s">
        <v>321</v>
      </c>
      <c r="R44" s="34">
        <f t="shared" si="7"/>
        <v>0.50694444444444442</v>
      </c>
      <c r="S44" s="156" t="s">
        <v>318</v>
      </c>
      <c r="T44" s="157" t="s">
        <v>310</v>
      </c>
      <c r="U44" s="156" t="s">
        <v>320</v>
      </c>
      <c r="V44" s="152" t="s">
        <v>312</v>
      </c>
      <c r="X44" s="34">
        <f t="shared" si="8"/>
        <v>0.50694444444444442</v>
      </c>
      <c r="Y44" s="156" t="s">
        <v>310</v>
      </c>
      <c r="Z44" s="39" t="s">
        <v>302</v>
      </c>
      <c r="AA44" s="156" t="s">
        <v>312</v>
      </c>
      <c r="AB44" s="152" t="s">
        <v>304</v>
      </c>
    </row>
    <row r="45" spans="2:28" ht="18" thickTop="1" thickBot="1">
      <c r="B45" s="47"/>
      <c r="C45" s="49"/>
      <c r="D45" s="60"/>
      <c r="E45" s="49"/>
      <c r="F45" s="57"/>
      <c r="G45" s="49"/>
      <c r="H45" s="49"/>
      <c r="I45" s="49"/>
      <c r="J45" s="48"/>
      <c r="L45" s="34">
        <f t="shared" si="6"/>
        <v>0.51388888888888884</v>
      </c>
      <c r="M45" s="39" t="s">
        <v>322</v>
      </c>
      <c r="N45" s="39" t="s">
        <v>327</v>
      </c>
      <c r="O45" s="39" t="s">
        <v>332</v>
      </c>
      <c r="P45" s="152" t="s">
        <v>333</v>
      </c>
      <c r="R45" s="34">
        <f t="shared" si="7"/>
        <v>0.51388888888888884</v>
      </c>
      <c r="S45" s="156" t="s">
        <v>322</v>
      </c>
      <c r="T45" s="157" t="s">
        <v>314</v>
      </c>
      <c r="U45" s="156" t="s">
        <v>332</v>
      </c>
      <c r="V45" s="152" t="s">
        <v>316</v>
      </c>
      <c r="X45" s="34">
        <f t="shared" si="8"/>
        <v>0.51388888888888884</v>
      </c>
      <c r="Y45" s="156" t="s">
        <v>314</v>
      </c>
      <c r="Z45" s="39" t="s">
        <v>306</v>
      </c>
      <c r="AA45" s="156" t="s">
        <v>316</v>
      </c>
      <c r="AB45" s="152" t="s">
        <v>308</v>
      </c>
    </row>
    <row r="46" spans="2:28" ht="18" thickTop="1" thickBot="1">
      <c r="B46" s="61"/>
      <c r="C46" s="89"/>
      <c r="D46" s="62" t="s">
        <v>135</v>
      </c>
      <c r="E46" s="62" t="s">
        <v>111</v>
      </c>
      <c r="F46" s="63" t="s">
        <v>134</v>
      </c>
      <c r="G46" s="62" t="s">
        <v>111</v>
      </c>
      <c r="H46" s="62" t="s">
        <v>135</v>
      </c>
      <c r="I46" s="62"/>
      <c r="J46" s="64"/>
      <c r="L46" s="34">
        <f t="shared" si="6"/>
        <v>0.52083333333333326</v>
      </c>
      <c r="M46" s="39" t="s">
        <v>323</v>
      </c>
      <c r="N46" s="39" t="s">
        <v>328</v>
      </c>
      <c r="O46" s="39" t="s">
        <v>334</v>
      </c>
      <c r="P46" s="152" t="s">
        <v>335</v>
      </c>
      <c r="R46" s="34">
        <f t="shared" si="7"/>
        <v>0.52083333333333326</v>
      </c>
      <c r="S46" s="156" t="s">
        <v>302</v>
      </c>
      <c r="T46" s="157" t="s">
        <v>323</v>
      </c>
      <c r="U46" s="156" t="s">
        <v>304</v>
      </c>
      <c r="V46" s="152" t="s">
        <v>334</v>
      </c>
      <c r="X46" s="34">
        <f t="shared" si="8"/>
        <v>0.52083333333333326</v>
      </c>
      <c r="Y46" s="156" t="s">
        <v>323</v>
      </c>
      <c r="Z46" s="157" t="s">
        <v>318</v>
      </c>
      <c r="AA46" s="156" t="s">
        <v>334</v>
      </c>
      <c r="AB46" s="152" t="s">
        <v>320</v>
      </c>
    </row>
    <row r="47" spans="2:28" ht="17" thickTop="1">
      <c r="B47" s="47"/>
      <c r="C47" s="49"/>
      <c r="D47" s="49"/>
      <c r="E47" s="49"/>
      <c r="F47" s="78" t="str">
        <f>'Team Scores'!C14</f>
        <v>NWU (B)</v>
      </c>
      <c r="G47" s="49"/>
      <c r="H47" s="49"/>
      <c r="I47" s="49"/>
      <c r="J47" s="48"/>
      <c r="L47" s="34">
        <f t="shared" si="6"/>
        <v>0.52777777777777768</v>
      </c>
      <c r="M47" s="39" t="s">
        <v>324</v>
      </c>
      <c r="N47" s="39" t="s">
        <v>329</v>
      </c>
      <c r="O47" s="39" t="s">
        <v>336</v>
      </c>
      <c r="P47" s="152" t="s">
        <v>337</v>
      </c>
      <c r="R47" s="34">
        <f t="shared" si="7"/>
        <v>0.52777777777777768</v>
      </c>
      <c r="S47" s="156" t="s">
        <v>306</v>
      </c>
      <c r="T47" s="157" t="s">
        <v>324</v>
      </c>
      <c r="U47" s="156" t="s">
        <v>308</v>
      </c>
      <c r="V47" s="152" t="s">
        <v>336</v>
      </c>
      <c r="X47" s="34">
        <f t="shared" si="8"/>
        <v>0.52777777777777768</v>
      </c>
      <c r="Y47" s="156" t="s">
        <v>324</v>
      </c>
      <c r="Z47" s="157" t="s">
        <v>322</v>
      </c>
      <c r="AA47" s="156" t="s">
        <v>336</v>
      </c>
      <c r="AB47" s="152" t="s">
        <v>332</v>
      </c>
    </row>
    <row r="48" spans="2:28" ht="16">
      <c r="B48" s="47"/>
      <c r="C48" s="49"/>
      <c r="D48" s="49"/>
      <c r="E48" s="236" t="str">
        <f>F49</f>
        <v>TUT (A)</v>
      </c>
      <c r="F48" s="58"/>
      <c r="G48" s="235" t="str">
        <f>F47</f>
        <v>NWU (B)</v>
      </c>
      <c r="H48" s="49"/>
      <c r="I48" s="49"/>
      <c r="J48" s="48"/>
      <c r="L48" s="34">
        <f t="shared" si="6"/>
        <v>0.5347222222222221</v>
      </c>
      <c r="M48" s="39" t="s">
        <v>325</v>
      </c>
      <c r="N48" s="39" t="s">
        <v>330</v>
      </c>
      <c r="O48" s="39" t="s">
        <v>338</v>
      </c>
      <c r="P48" s="164" t="s">
        <v>339</v>
      </c>
      <c r="R48" s="34">
        <f t="shared" si="7"/>
        <v>0.5347222222222221</v>
      </c>
      <c r="S48" s="39" t="s">
        <v>289</v>
      </c>
      <c r="T48" s="39" t="s">
        <v>330</v>
      </c>
      <c r="U48" s="39" t="s">
        <v>290</v>
      </c>
      <c r="V48" s="158" t="s">
        <v>339</v>
      </c>
      <c r="X48" s="34">
        <f t="shared" si="8"/>
        <v>0.5347222222222221</v>
      </c>
      <c r="Y48" s="167" t="s">
        <v>325</v>
      </c>
      <c r="Z48" s="248" t="s">
        <v>289</v>
      </c>
      <c r="AA48" s="167" t="s">
        <v>338</v>
      </c>
      <c r="AB48" s="152" t="s">
        <v>290</v>
      </c>
    </row>
    <row r="49" spans="2:28" ht="17" thickBot="1">
      <c r="B49" s="47"/>
      <c r="C49" s="49"/>
      <c r="D49" s="49"/>
      <c r="E49" s="68"/>
      <c r="F49" s="79" t="str">
        <f>'Team Scores'!C21</f>
        <v>TUT (A)</v>
      </c>
      <c r="G49" s="71"/>
      <c r="H49" s="49"/>
      <c r="I49" s="49"/>
      <c r="J49" s="48"/>
      <c r="L49" s="35">
        <f t="shared" si="6"/>
        <v>0.54166666666666652</v>
      </c>
      <c r="M49" s="165" t="s">
        <v>326</v>
      </c>
      <c r="N49" s="165" t="s">
        <v>331</v>
      </c>
      <c r="O49" s="165" t="s">
        <v>340</v>
      </c>
      <c r="P49" s="166" t="s">
        <v>341</v>
      </c>
      <c r="R49" s="35">
        <f t="shared" si="7"/>
        <v>0.54166666666666652</v>
      </c>
      <c r="S49" s="154" t="s">
        <v>291</v>
      </c>
      <c r="T49" s="154" t="s">
        <v>331</v>
      </c>
      <c r="U49" s="154" t="s">
        <v>292</v>
      </c>
      <c r="V49" s="155" t="s">
        <v>341</v>
      </c>
      <c r="X49" s="153">
        <f t="shared" si="8"/>
        <v>0.54166666666666652</v>
      </c>
      <c r="Y49" s="154" t="s">
        <v>326</v>
      </c>
      <c r="Z49" s="154" t="s">
        <v>291</v>
      </c>
      <c r="AA49" s="154" t="s">
        <v>340</v>
      </c>
      <c r="AB49" s="155" t="s">
        <v>292</v>
      </c>
    </row>
    <row r="50" spans="2:28" ht="16">
      <c r="B50" s="47"/>
      <c r="C50" s="49"/>
      <c r="D50" s="236" t="str">
        <f>E52</f>
        <v>VC (B)</v>
      </c>
      <c r="E50" s="66"/>
      <c r="F50" s="77"/>
      <c r="G50" s="75"/>
      <c r="H50" s="235" t="str">
        <f>G48</f>
        <v>NWU (B)</v>
      </c>
      <c r="I50" s="85"/>
      <c r="J50" s="48"/>
      <c r="L50" s="171"/>
      <c r="M50" s="172"/>
      <c r="N50" s="172"/>
      <c r="O50" s="173"/>
      <c r="P50" s="174"/>
    </row>
    <row r="51" spans="2:28" ht="16">
      <c r="B51" s="47"/>
      <c r="C51" s="49"/>
      <c r="D51" s="65"/>
      <c r="E51" s="69"/>
      <c r="F51" s="79" t="str">
        <f>'Team Scores'!C17</f>
        <v>US (A)</v>
      </c>
      <c r="G51" s="72"/>
      <c r="H51" s="74"/>
      <c r="I51" s="49"/>
      <c r="J51" s="48"/>
      <c r="L51" s="175"/>
      <c r="M51" s="167"/>
      <c r="N51" s="167"/>
      <c r="O51" s="168"/>
      <c r="P51" s="169"/>
    </row>
    <row r="52" spans="2:28" ht="16">
      <c r="B52" s="47"/>
      <c r="C52" s="49"/>
      <c r="D52" s="66"/>
      <c r="E52" s="236" t="str">
        <f>F53</f>
        <v>VC (B)</v>
      </c>
      <c r="F52" s="58"/>
      <c r="G52" s="235" t="str">
        <f>F51</f>
        <v>US (A)</v>
      </c>
      <c r="H52" s="75"/>
      <c r="I52" s="49"/>
      <c r="J52" s="48"/>
      <c r="L52" s="170"/>
      <c r="M52" s="170"/>
      <c r="N52" s="170"/>
      <c r="O52" s="170"/>
      <c r="P52" s="170"/>
    </row>
    <row r="53" spans="2:28" ht="16">
      <c r="B53" s="47"/>
      <c r="C53" s="49"/>
      <c r="D53" s="66"/>
      <c r="E53" s="49"/>
      <c r="F53" s="79" t="str">
        <f>'Team Scores'!C18</f>
        <v>VC (B)</v>
      </c>
      <c r="G53" s="49"/>
      <c r="H53" s="75"/>
      <c r="I53" s="49"/>
      <c r="J53" s="48"/>
      <c r="L53" s="312"/>
      <c r="M53" s="312"/>
      <c r="N53" s="313"/>
      <c r="O53" s="313"/>
      <c r="P53" s="313"/>
    </row>
    <row r="54" spans="2:28" ht="18">
      <c r="B54" s="73">
        <v>13</v>
      </c>
      <c r="C54" s="283" t="str">
        <f>D58</f>
        <v>UJ (B)</v>
      </c>
      <c r="D54" s="66"/>
      <c r="E54" s="49"/>
      <c r="F54" s="77"/>
      <c r="G54" s="49"/>
      <c r="H54" s="75"/>
      <c r="I54" s="73">
        <v>9</v>
      </c>
      <c r="J54" s="299" t="s">
        <v>56</v>
      </c>
      <c r="L54" s="289" t="s">
        <v>481</v>
      </c>
      <c r="M54" s="290"/>
      <c r="N54" s="286"/>
      <c r="O54" s="31"/>
      <c r="P54" s="31"/>
    </row>
    <row r="55" spans="2:28" ht="18">
      <c r="B55" s="47"/>
      <c r="C55" s="49"/>
      <c r="D55" s="66"/>
      <c r="E55" s="49"/>
      <c r="F55" s="79" t="str">
        <f>'Team Scores'!C15</f>
        <v>UCT (A)</v>
      </c>
      <c r="G55" s="49"/>
      <c r="H55" s="75"/>
      <c r="I55" s="49"/>
      <c r="J55" s="48"/>
      <c r="L55" s="289" t="s">
        <v>136</v>
      </c>
      <c r="M55" s="290"/>
      <c r="N55" s="286"/>
      <c r="O55" s="31"/>
      <c r="P55" s="31"/>
    </row>
    <row r="56" spans="2:28" ht="18">
      <c r="B56" s="47"/>
      <c r="C56" s="49"/>
      <c r="D56" s="66"/>
      <c r="E56" s="236" t="str">
        <f>F57</f>
        <v>US (B)</v>
      </c>
      <c r="F56" s="58"/>
      <c r="G56" s="235" t="str">
        <f>F55</f>
        <v>UCT (A)</v>
      </c>
      <c r="H56" s="75"/>
      <c r="I56" s="49"/>
      <c r="J56" s="48"/>
      <c r="L56" s="291"/>
      <c r="M56" s="289" t="s">
        <v>482</v>
      </c>
      <c r="N56" s="285"/>
      <c r="O56" s="31"/>
      <c r="P56" s="31"/>
    </row>
    <row r="57" spans="2:28" ht="18">
      <c r="B57" s="47"/>
      <c r="C57" s="49"/>
      <c r="D57" s="67"/>
      <c r="E57" s="68"/>
      <c r="F57" s="79" t="str">
        <f>'Team Scores'!C20</f>
        <v>US (B)</v>
      </c>
      <c r="G57" s="71"/>
      <c r="H57" s="76"/>
      <c r="I57" s="49"/>
      <c r="J57" s="48"/>
      <c r="L57" s="292">
        <v>1</v>
      </c>
      <c r="M57" s="294" t="str">
        <f>J16</f>
        <v>UP (A)</v>
      </c>
      <c r="N57" s="286"/>
      <c r="O57" s="31"/>
      <c r="P57" s="31"/>
    </row>
    <row r="58" spans="2:28" ht="18">
      <c r="B58" s="47"/>
      <c r="C58" s="49"/>
      <c r="D58" s="244" t="str">
        <f>E60</f>
        <v>UJ (B)</v>
      </c>
      <c r="E58" s="66"/>
      <c r="F58" s="77"/>
      <c r="G58" s="75"/>
      <c r="H58" s="244" t="str">
        <f>G56</f>
        <v>UCT (A)</v>
      </c>
      <c r="I58" s="85"/>
      <c r="J58" s="48"/>
      <c r="L58" s="292">
        <v>2</v>
      </c>
      <c r="M58" s="294" t="str">
        <f>H12</f>
        <v>UP (B)</v>
      </c>
      <c r="N58" s="286"/>
      <c r="O58" s="31"/>
      <c r="P58" s="31"/>
    </row>
    <row r="59" spans="2:28" ht="18">
      <c r="B59" s="47"/>
      <c r="C59" s="49"/>
      <c r="D59" s="49"/>
      <c r="E59" s="69"/>
      <c r="F59" s="79" t="str">
        <f>'Team Scores'!C16</f>
        <v>UJ (A)</v>
      </c>
      <c r="G59" s="72"/>
      <c r="H59" s="49"/>
      <c r="I59" s="49"/>
      <c r="J59" s="48"/>
      <c r="L59" s="292">
        <v>3</v>
      </c>
      <c r="M59" s="294" t="str">
        <f>J32</f>
        <v>NMU (A)</v>
      </c>
      <c r="N59" s="286"/>
      <c r="O59" s="31"/>
      <c r="P59" s="31"/>
    </row>
    <row r="60" spans="2:28" ht="18">
      <c r="B60" s="47"/>
      <c r="C60" s="49"/>
      <c r="D60" s="49"/>
      <c r="E60" s="236" t="str">
        <f>F61</f>
        <v>UJ (B)</v>
      </c>
      <c r="F60" s="58"/>
      <c r="G60" s="235" t="str">
        <f>F59</f>
        <v>UJ (A)</v>
      </c>
      <c r="H60" s="49"/>
      <c r="I60" s="49"/>
      <c r="J60" s="48"/>
      <c r="L60" s="292">
        <v>4</v>
      </c>
      <c r="M60" s="294" t="str">
        <f>H36</f>
        <v>VC (A)</v>
      </c>
      <c r="N60" s="286"/>
      <c r="O60" s="31"/>
      <c r="P60" s="31"/>
    </row>
    <row r="61" spans="2:28" ht="19" thickBot="1">
      <c r="B61" s="50"/>
      <c r="C61" s="51"/>
      <c r="D61" s="51"/>
      <c r="E61" s="51"/>
      <c r="F61" s="80" t="str">
        <f>'Team Scores'!C19</f>
        <v>UJ (B)</v>
      </c>
      <c r="G61" s="51"/>
      <c r="H61" s="51"/>
      <c r="I61" s="51"/>
      <c r="J61" s="52"/>
      <c r="L61" s="292">
        <v>5</v>
      </c>
      <c r="M61" s="294" t="str">
        <f>C16</f>
        <v>NWU (A)</v>
      </c>
      <c r="N61" s="286"/>
      <c r="O61" s="31"/>
      <c r="P61" s="31"/>
    </row>
    <row r="62" spans="2:28" ht="19" thickTop="1">
      <c r="L62" s="292">
        <v>6</v>
      </c>
      <c r="M62" s="293" t="str">
        <f>D20</f>
        <v>NMU (B)</v>
      </c>
      <c r="N62" s="286"/>
      <c r="O62" s="31"/>
      <c r="P62" s="31"/>
    </row>
    <row r="63" spans="2:28" ht="19" thickBot="1">
      <c r="L63" s="292">
        <v>7</v>
      </c>
      <c r="M63" s="294" t="str">
        <f>C32</f>
        <v>CUT (A)</v>
      </c>
      <c r="N63" s="287"/>
      <c r="O63" s="31"/>
      <c r="P63" s="31"/>
    </row>
    <row r="64" spans="2:28" ht="19" thickTop="1">
      <c r="B64" s="54"/>
      <c r="C64" s="55"/>
      <c r="D64" s="56" t="s">
        <v>167</v>
      </c>
      <c r="E64" s="55"/>
      <c r="F64" s="55"/>
      <c r="G64" s="55"/>
      <c r="H64" s="86" t="s">
        <v>165</v>
      </c>
      <c r="I64" s="55"/>
      <c r="J64" s="87"/>
      <c r="L64" s="292">
        <v>8</v>
      </c>
      <c r="M64" s="293" t="str">
        <f>D28</f>
        <v>UCT (B)</v>
      </c>
      <c r="N64" s="288"/>
      <c r="O64" s="160"/>
      <c r="P64" s="160"/>
    </row>
    <row r="65" spans="2:16" ht="16">
      <c r="B65" s="47"/>
      <c r="C65" s="49"/>
      <c r="D65" s="49"/>
      <c r="E65" s="49"/>
      <c r="F65" s="49"/>
      <c r="G65" s="49"/>
      <c r="H65" s="49"/>
      <c r="I65" s="49"/>
      <c r="J65" s="48"/>
      <c r="L65" s="284"/>
      <c r="M65" s="295"/>
      <c r="N65" s="160"/>
      <c r="O65" s="160"/>
      <c r="P65" s="160"/>
    </row>
    <row r="66" spans="2:16" ht="18">
      <c r="B66" s="47"/>
      <c r="C66" s="49"/>
      <c r="D66" s="245" t="str">
        <f>E56</f>
        <v>US (B)</v>
      </c>
      <c r="E66" s="49"/>
      <c r="F66" s="49"/>
      <c r="G66" s="49"/>
      <c r="H66" s="245" t="str">
        <f>G60</f>
        <v>UJ (A)</v>
      </c>
      <c r="I66" s="85"/>
      <c r="J66" s="48"/>
      <c r="L66" s="289" t="s">
        <v>481</v>
      </c>
      <c r="M66" s="290"/>
      <c r="N66" s="286"/>
      <c r="O66" s="32"/>
      <c r="P66" s="32"/>
    </row>
    <row r="67" spans="2:16" ht="18">
      <c r="B67" s="47"/>
      <c r="C67" s="49"/>
      <c r="D67" s="65"/>
      <c r="E67" s="49"/>
      <c r="F67" s="49"/>
      <c r="G67" s="49"/>
      <c r="H67" s="74"/>
      <c r="I67" s="49"/>
      <c r="J67" s="48"/>
      <c r="L67" s="289" t="s">
        <v>137</v>
      </c>
      <c r="M67" s="290"/>
      <c r="N67" s="286"/>
      <c r="O67" s="49"/>
      <c r="P67" s="49"/>
    </row>
    <row r="68" spans="2:16" ht="18">
      <c r="B68" s="47"/>
      <c r="C68" s="49"/>
      <c r="D68" s="66"/>
      <c r="E68" s="49"/>
      <c r="F68" s="49"/>
      <c r="G68" s="49"/>
      <c r="H68" s="75"/>
      <c r="I68" s="49"/>
      <c r="J68" s="48"/>
      <c r="L68" s="291"/>
      <c r="M68" s="289" t="s">
        <v>482</v>
      </c>
      <c r="N68" s="285"/>
      <c r="O68" s="49"/>
      <c r="P68" s="49"/>
    </row>
    <row r="69" spans="2:16" ht="18">
      <c r="B69" s="47"/>
      <c r="C69" s="49"/>
      <c r="D69" s="66"/>
      <c r="E69" s="49"/>
      <c r="F69" s="49"/>
      <c r="G69" s="49"/>
      <c r="H69" s="75"/>
      <c r="I69" s="49"/>
      <c r="J69" s="48"/>
      <c r="L69" s="292">
        <v>9</v>
      </c>
      <c r="M69" s="294" t="str">
        <f>J54</f>
        <v>UCT (A)</v>
      </c>
      <c r="N69" s="286"/>
      <c r="O69" s="49"/>
      <c r="P69" s="49"/>
    </row>
    <row r="70" spans="2:16" ht="18">
      <c r="B70" s="88">
        <v>15</v>
      </c>
      <c r="C70" s="283" t="str">
        <f>D66</f>
        <v>US (B)</v>
      </c>
      <c r="D70" s="66"/>
      <c r="E70" s="49"/>
      <c r="F70" s="49"/>
      <c r="G70" s="49"/>
      <c r="H70" s="75"/>
      <c r="I70" s="73">
        <v>11</v>
      </c>
      <c r="J70" s="296" t="str">
        <f>H74</f>
        <v>US (A)</v>
      </c>
      <c r="L70" s="292">
        <f>L69+1</f>
        <v>10</v>
      </c>
      <c r="M70" s="293" t="str">
        <f>H50</f>
        <v>NWU (B)</v>
      </c>
      <c r="N70" s="286"/>
      <c r="O70" s="49"/>
      <c r="P70" s="49"/>
    </row>
    <row r="71" spans="2:16" ht="18">
      <c r="B71" s="47"/>
      <c r="C71" s="49"/>
      <c r="D71" s="66"/>
      <c r="E71" s="49"/>
      <c r="F71" s="49"/>
      <c r="G71" s="49"/>
      <c r="H71" s="75"/>
      <c r="I71" s="49"/>
      <c r="J71" s="48"/>
      <c r="L71" s="292">
        <f t="shared" ref="L71:L76" si="9">L70+1</f>
        <v>11</v>
      </c>
      <c r="M71" s="294" t="str">
        <f>J70</f>
        <v>US (A)</v>
      </c>
      <c r="N71" s="286"/>
      <c r="O71" s="49"/>
      <c r="P71" s="49"/>
    </row>
    <row r="72" spans="2:16" ht="18">
      <c r="B72" s="47"/>
      <c r="C72" s="49"/>
      <c r="D72" s="66"/>
      <c r="E72" s="49"/>
      <c r="F72" s="49"/>
      <c r="G72" s="49"/>
      <c r="H72" s="75"/>
      <c r="I72" s="49"/>
      <c r="J72" s="48"/>
      <c r="L72" s="292">
        <f t="shared" si="9"/>
        <v>12</v>
      </c>
      <c r="M72" s="293" t="str">
        <f>H66</f>
        <v>UJ (A)</v>
      </c>
      <c r="N72" s="286"/>
      <c r="O72" s="49"/>
      <c r="P72" s="49"/>
    </row>
    <row r="73" spans="2:16" ht="18">
      <c r="B73" s="47"/>
      <c r="C73" s="49"/>
      <c r="D73" s="67"/>
      <c r="E73" s="49"/>
      <c r="F73" s="49"/>
      <c r="G73" s="49"/>
      <c r="H73" s="76"/>
      <c r="I73" s="49"/>
      <c r="J73" s="48"/>
      <c r="L73" s="292">
        <f t="shared" si="9"/>
        <v>13</v>
      </c>
      <c r="M73" s="294" t="str">
        <f>C54</f>
        <v>UJ (B)</v>
      </c>
      <c r="N73" s="286"/>
      <c r="O73" s="49"/>
      <c r="P73" s="49"/>
    </row>
    <row r="74" spans="2:16" ht="18">
      <c r="B74" s="47"/>
      <c r="C74" s="49"/>
      <c r="D74" s="245" t="str">
        <f>E48</f>
        <v>TUT (A)</v>
      </c>
      <c r="E74" s="49"/>
      <c r="F74" s="49"/>
      <c r="G74" s="49"/>
      <c r="H74" s="245" t="str">
        <f>G52</f>
        <v>US (A)</v>
      </c>
      <c r="I74" s="85"/>
      <c r="J74" s="48"/>
      <c r="L74" s="292">
        <f t="shared" si="9"/>
        <v>14</v>
      </c>
      <c r="M74" s="293" t="str">
        <f>D50</f>
        <v>VC (B)</v>
      </c>
      <c r="N74" s="286"/>
    </row>
    <row r="75" spans="2:16" ht="19" thickBot="1">
      <c r="B75" s="50"/>
      <c r="C75" s="51"/>
      <c r="D75" s="51"/>
      <c r="E75" s="51"/>
      <c r="F75" s="51"/>
      <c r="G75" s="51"/>
      <c r="H75" s="51"/>
      <c r="I75" s="51"/>
      <c r="J75" s="52"/>
      <c r="L75" s="292">
        <f t="shared" si="9"/>
        <v>15</v>
      </c>
      <c r="M75" s="294" t="str">
        <f>C70</f>
        <v>US (B)</v>
      </c>
      <c r="N75" s="287"/>
    </row>
    <row r="76" spans="2:16" ht="19" thickTop="1">
      <c r="L76" s="292">
        <f t="shared" si="9"/>
        <v>16</v>
      </c>
      <c r="M76" s="293" t="str">
        <f>D74</f>
        <v>TUT (A)</v>
      </c>
      <c r="N76" s="288"/>
    </row>
  </sheetData>
  <mergeCells count="27">
    <mergeCell ref="X39:AB39"/>
    <mergeCell ref="X2:AB2"/>
    <mergeCell ref="X3:AB3"/>
    <mergeCell ref="X6:AB6"/>
    <mergeCell ref="X14:AB14"/>
    <mergeCell ref="X23:AB23"/>
    <mergeCell ref="R39:V39"/>
    <mergeCell ref="R2:V2"/>
    <mergeCell ref="R3:V3"/>
    <mergeCell ref="R6:V6"/>
    <mergeCell ref="R14:V14"/>
    <mergeCell ref="R23:V23"/>
    <mergeCell ref="L53:P53"/>
    <mergeCell ref="L39:P39"/>
    <mergeCell ref="B2:J2"/>
    <mergeCell ref="B3:J3"/>
    <mergeCell ref="L2:P2"/>
    <mergeCell ref="L3:P3"/>
    <mergeCell ref="B6:E6"/>
    <mergeCell ref="G6:J6"/>
    <mergeCell ref="B44:E44"/>
    <mergeCell ref="G44:J44"/>
    <mergeCell ref="L6:P6"/>
    <mergeCell ref="L14:P14"/>
    <mergeCell ref="B41:J41"/>
    <mergeCell ref="B42:J42"/>
    <mergeCell ref="L23:P23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DFB47-53D1-5343-AC85-E8FFA55A7DCD}">
  <dimension ref="B1:Q42"/>
  <sheetViews>
    <sheetView workbookViewId="0">
      <selection activeCell="J16" sqref="J16"/>
    </sheetView>
  </sheetViews>
  <sheetFormatPr baseColWidth="10" defaultColWidth="11.5" defaultRowHeight="16"/>
  <cols>
    <col min="2" max="14" width="10.83203125" style="3"/>
    <col min="15" max="15" width="26.5" style="3" customWidth="1"/>
  </cols>
  <sheetData>
    <row r="1" spans="2:17" ht="17" thickBot="1"/>
    <row r="2" spans="2:17" ht="20">
      <c r="B2" s="326" t="s">
        <v>175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7"/>
    </row>
    <row r="3" spans="2:17" ht="21" thickBot="1">
      <c r="B3" s="327" t="s">
        <v>176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9"/>
    </row>
    <row r="5" spans="2:17" ht="23" customHeight="1">
      <c r="C5" s="91"/>
      <c r="D5" s="92" t="str">
        <f>C6</f>
        <v>RU (A)</v>
      </c>
      <c r="E5" s="92" t="str">
        <f>C7</f>
        <v>SOL (A)</v>
      </c>
      <c r="F5" s="92" t="str">
        <f>C8</f>
        <v>ULIM (A)</v>
      </c>
      <c r="G5" s="92" t="str">
        <f>C9</f>
        <v>UZUL (A)</v>
      </c>
      <c r="H5" s="92" t="str">
        <f>C10</f>
        <v>SOL (B)</v>
      </c>
      <c r="I5" s="93" t="s">
        <v>112</v>
      </c>
      <c r="J5" s="93" t="s">
        <v>113</v>
      </c>
      <c r="K5" s="93" t="s">
        <v>114</v>
      </c>
      <c r="L5" s="93" t="s">
        <v>115</v>
      </c>
      <c r="M5" s="93" t="s">
        <v>116</v>
      </c>
      <c r="N5" s="93" t="s">
        <v>117</v>
      </c>
      <c r="P5" s="103"/>
      <c r="Q5" s="103"/>
    </row>
    <row r="6" spans="2:17" ht="23" customHeight="1">
      <c r="B6" s="91">
        <v>1</v>
      </c>
      <c r="C6" s="94" t="str">
        <f>'Team Scores'!C26</f>
        <v>RU (A)</v>
      </c>
      <c r="D6" s="133">
        <v>12</v>
      </c>
      <c r="E6" s="133">
        <v>12</v>
      </c>
      <c r="F6" s="133">
        <v>12</v>
      </c>
      <c r="G6" s="133">
        <v>12</v>
      </c>
      <c r="H6" s="132"/>
      <c r="I6" s="95">
        <v>4</v>
      </c>
      <c r="J6" s="95">
        <v>4</v>
      </c>
      <c r="K6" s="95">
        <v>0</v>
      </c>
      <c r="L6" s="95">
        <v>0</v>
      </c>
      <c r="M6" s="95">
        <f>J6*2+K6*1</f>
        <v>8</v>
      </c>
      <c r="N6" s="95">
        <f>SUM(D6:G6)</f>
        <v>48</v>
      </c>
      <c r="P6" s="103"/>
      <c r="Q6" s="103"/>
    </row>
    <row r="7" spans="2:17" ht="23" customHeight="1">
      <c r="B7" s="91">
        <v>2</v>
      </c>
      <c r="C7" s="94" t="str">
        <f>'Team Scores'!C23</f>
        <v>SOL (A)</v>
      </c>
      <c r="D7" s="133">
        <v>12</v>
      </c>
      <c r="E7" s="132"/>
      <c r="F7" s="133">
        <v>11</v>
      </c>
      <c r="G7" s="133">
        <v>12</v>
      </c>
      <c r="H7" s="133">
        <v>0</v>
      </c>
      <c r="I7" s="95">
        <v>4</v>
      </c>
      <c r="J7" s="95">
        <v>3</v>
      </c>
      <c r="K7" s="95">
        <v>0</v>
      </c>
      <c r="L7" s="95">
        <v>1</v>
      </c>
      <c r="M7" s="95">
        <f>J7*2+K7*1</f>
        <v>6</v>
      </c>
      <c r="N7" s="95">
        <f>D7+SUM(F7:H7)</f>
        <v>35</v>
      </c>
      <c r="P7" s="103"/>
      <c r="Q7" s="103"/>
    </row>
    <row r="8" spans="2:17" ht="23" customHeight="1">
      <c r="B8" s="91">
        <v>3</v>
      </c>
      <c r="C8" s="94" t="str">
        <f>'Team Scores'!C24</f>
        <v>ULIM (A)</v>
      </c>
      <c r="D8" s="133">
        <v>10</v>
      </c>
      <c r="E8" s="133">
        <v>1</v>
      </c>
      <c r="F8" s="132"/>
      <c r="G8" s="133">
        <v>7</v>
      </c>
      <c r="H8" s="133">
        <v>0</v>
      </c>
      <c r="I8" s="95">
        <v>4</v>
      </c>
      <c r="J8" s="95">
        <v>2</v>
      </c>
      <c r="K8" s="95">
        <v>0</v>
      </c>
      <c r="L8" s="95">
        <v>2</v>
      </c>
      <c r="M8" s="95">
        <f>J8*2+K8*1</f>
        <v>4</v>
      </c>
      <c r="N8" s="95">
        <f>SUM(D8:E8)+SUM(G8:H8)</f>
        <v>18</v>
      </c>
      <c r="P8" s="103"/>
      <c r="Q8" s="103"/>
    </row>
    <row r="9" spans="2:17" ht="23" customHeight="1">
      <c r="B9" s="91">
        <v>4</v>
      </c>
      <c r="C9" s="94" t="str">
        <f>'Team Scores'!C25</f>
        <v>UZUL (A)</v>
      </c>
      <c r="D9" s="133">
        <v>9</v>
      </c>
      <c r="E9" s="133">
        <v>0</v>
      </c>
      <c r="F9" s="133">
        <v>5</v>
      </c>
      <c r="G9" s="132"/>
      <c r="H9" s="133">
        <v>0</v>
      </c>
      <c r="I9" s="95">
        <v>4</v>
      </c>
      <c r="J9" s="95">
        <v>1</v>
      </c>
      <c r="K9" s="95">
        <v>0</v>
      </c>
      <c r="L9" s="95">
        <v>3</v>
      </c>
      <c r="M9" s="95">
        <f>J9*2+K9*1</f>
        <v>2</v>
      </c>
      <c r="N9" s="95">
        <f>SUM(D9:F9)+H9</f>
        <v>14</v>
      </c>
      <c r="P9" s="103"/>
      <c r="Q9" s="103"/>
    </row>
    <row r="10" spans="2:17" ht="23" customHeight="1">
      <c r="B10" s="91">
        <v>5</v>
      </c>
      <c r="C10" s="94" t="str">
        <f>'Team Scores'!C22</f>
        <v>SOL (B)</v>
      </c>
      <c r="D10" s="132"/>
      <c r="E10" s="133">
        <v>0</v>
      </c>
      <c r="F10" s="133">
        <v>2</v>
      </c>
      <c r="G10" s="133">
        <v>3</v>
      </c>
      <c r="H10" s="133">
        <v>0</v>
      </c>
      <c r="I10" s="95">
        <v>4</v>
      </c>
      <c r="J10" s="95">
        <v>0</v>
      </c>
      <c r="K10" s="95">
        <v>0</v>
      </c>
      <c r="L10" s="95">
        <v>4</v>
      </c>
      <c r="M10" s="95">
        <f>J10*2+K10*1</f>
        <v>0</v>
      </c>
      <c r="N10" s="95">
        <f>SUM(E10:H10)</f>
        <v>5</v>
      </c>
      <c r="P10" s="103"/>
      <c r="Q10" s="103"/>
    </row>
    <row r="11" spans="2:17">
      <c r="E11" s="96"/>
      <c r="H11" s="96"/>
      <c r="P11" s="103"/>
      <c r="Q11" s="103"/>
    </row>
    <row r="12" spans="2:17">
      <c r="H12" s="96"/>
      <c r="P12" s="103"/>
      <c r="Q12" s="103"/>
    </row>
    <row r="13" spans="2:17">
      <c r="B13" s="97" t="s">
        <v>127</v>
      </c>
      <c r="P13" s="103"/>
      <c r="Q13" s="103"/>
    </row>
    <row r="14" spans="2:17">
      <c r="P14" s="103"/>
      <c r="Q14" s="103"/>
    </row>
    <row r="15" spans="2:17">
      <c r="B15" s="98" t="s">
        <v>172</v>
      </c>
      <c r="C15" s="102" t="str">
        <f>C6</f>
        <v>RU (A)</v>
      </c>
      <c r="D15" s="102" t="str">
        <f>C8</f>
        <v>ULIM (A)</v>
      </c>
      <c r="E15" s="102" t="str">
        <f>C9</f>
        <v>UZUL (A)</v>
      </c>
      <c r="P15" s="103"/>
      <c r="Q15" s="103"/>
    </row>
    <row r="16" spans="2:17">
      <c r="C16" s="102" t="str">
        <f>C7</f>
        <v>SOL (A)</v>
      </c>
      <c r="D16" s="102" t="str">
        <f>C10</f>
        <v>SOL (B)</v>
      </c>
      <c r="P16" s="103"/>
      <c r="Q16" s="103"/>
    </row>
    <row r="17" spans="2:17">
      <c r="P17" s="103"/>
      <c r="Q17" s="103"/>
    </row>
    <row r="18" spans="2:17">
      <c r="B18" s="99" t="s">
        <v>173</v>
      </c>
      <c r="C18" s="102" t="str">
        <f>C6</f>
        <v>RU (A)</v>
      </c>
      <c r="D18" s="102" t="str">
        <f>C10</f>
        <v>SOL (B)</v>
      </c>
      <c r="P18" s="103"/>
      <c r="Q18" s="103"/>
    </row>
    <row r="19" spans="2:17">
      <c r="C19" s="102" t="str">
        <f>C7</f>
        <v>SOL (A)</v>
      </c>
      <c r="D19" s="102" t="str">
        <f>C8</f>
        <v>ULIM (A)</v>
      </c>
      <c r="E19" s="102" t="str">
        <f>C9</f>
        <v>UZUL (A)</v>
      </c>
      <c r="P19" s="103"/>
      <c r="Q19" s="103"/>
    </row>
    <row r="20" spans="2:17">
      <c r="P20" s="103"/>
      <c r="Q20" s="103"/>
    </row>
    <row r="21" spans="2:17">
      <c r="B21" s="100" t="s">
        <v>174</v>
      </c>
      <c r="C21" s="102" t="str">
        <f>C6</f>
        <v>RU (A)</v>
      </c>
      <c r="D21" s="102" t="str">
        <f>C7</f>
        <v>SOL (A)</v>
      </c>
    </row>
    <row r="22" spans="2:17">
      <c r="C22" s="102" t="str">
        <f>C8</f>
        <v>ULIM (A)</v>
      </c>
      <c r="D22" s="102" t="str">
        <f>C9</f>
        <v>UZUL (A)</v>
      </c>
      <c r="E22" s="102" t="str">
        <f>C10</f>
        <v>SOL (B)</v>
      </c>
    </row>
    <row r="25" spans="2:17">
      <c r="J25" s="103"/>
      <c r="K25" s="103"/>
    </row>
    <row r="26" spans="2:17">
      <c r="J26" s="103"/>
      <c r="K26" s="103"/>
    </row>
    <row r="27" spans="2:17">
      <c r="J27" s="103"/>
      <c r="K27" s="103"/>
    </row>
    <row r="28" spans="2:17">
      <c r="J28" s="103"/>
      <c r="K28" s="103"/>
    </row>
    <row r="29" spans="2:17">
      <c r="J29" s="103"/>
      <c r="K29" s="103"/>
    </row>
    <row r="30" spans="2:17">
      <c r="J30" s="103"/>
      <c r="K30" s="103"/>
    </row>
    <row r="31" spans="2:17">
      <c r="J31" s="103"/>
      <c r="K31" s="103"/>
    </row>
    <row r="32" spans="2:17">
      <c r="J32" s="103"/>
      <c r="K32" s="103"/>
      <c r="L32" s="101"/>
    </row>
    <row r="33" spans="2:12">
      <c r="J33" s="103"/>
      <c r="K33" s="103"/>
      <c r="L33" s="101"/>
    </row>
    <row r="34" spans="2:12">
      <c r="J34" s="103"/>
      <c r="K34" s="103"/>
      <c r="L34" s="101"/>
    </row>
    <row r="35" spans="2:12">
      <c r="J35" s="103"/>
      <c r="K35" s="103"/>
      <c r="L35" s="101"/>
    </row>
    <row r="36" spans="2:12">
      <c r="J36" s="103"/>
      <c r="K36" s="103"/>
      <c r="L36" s="101"/>
    </row>
    <row r="37" spans="2:12">
      <c r="J37" s="103"/>
      <c r="K37" s="103"/>
      <c r="L37" s="101"/>
    </row>
    <row r="38" spans="2:12">
      <c r="J38" s="103"/>
      <c r="K38" s="103"/>
      <c r="L38" s="101"/>
    </row>
    <row r="39" spans="2:12">
      <c r="J39" s="103"/>
      <c r="K39" s="103"/>
      <c r="L39" s="101"/>
    </row>
    <row r="40" spans="2:12">
      <c r="J40" s="103"/>
      <c r="K40" s="103"/>
      <c r="L40" s="101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1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</sheetData>
  <sortState ref="C6:N10">
    <sortCondition descending="1" ref="M6:M10"/>
    <sortCondition descending="1" ref="N6:N10"/>
  </sortState>
  <mergeCells count="2">
    <mergeCell ref="B2:N2"/>
    <mergeCell ref="B3:N3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EEBB3-3524-174F-88F1-C6A51D46693E}">
  <sheetPr>
    <pageSetUpPr fitToPage="1"/>
  </sheetPr>
  <dimension ref="A1:AI80"/>
  <sheetViews>
    <sheetView topLeftCell="H24" zoomScale="53" zoomScaleNormal="53" workbookViewId="0">
      <selection activeCell="AF49" sqref="AF49"/>
    </sheetView>
  </sheetViews>
  <sheetFormatPr baseColWidth="10" defaultColWidth="11.5" defaultRowHeight="13"/>
  <cols>
    <col min="2" max="2" width="8.33203125" customWidth="1"/>
    <col min="3" max="3" width="11.1640625" bestFit="1" customWidth="1"/>
    <col min="4" max="4" width="13.6640625" customWidth="1"/>
    <col min="5" max="5" width="31.5" bestFit="1" customWidth="1"/>
    <col min="6" max="6" width="12" bestFit="1" customWidth="1"/>
    <col min="7" max="7" width="6.5" bestFit="1" customWidth="1"/>
    <col min="8" max="8" width="32.1640625" bestFit="1" customWidth="1"/>
    <col min="9" max="9" width="13.33203125" bestFit="1" customWidth="1"/>
    <col min="10" max="10" width="11.1640625" bestFit="1" customWidth="1"/>
    <col min="14" max="14" width="12.1640625" bestFit="1" customWidth="1"/>
    <col min="15" max="15" width="12" bestFit="1" customWidth="1"/>
    <col min="16" max="16" width="14.5" bestFit="1" customWidth="1"/>
    <col min="17" max="17" width="27.6640625" bestFit="1" customWidth="1"/>
    <col min="18" max="18" width="16.33203125" bestFit="1" customWidth="1"/>
    <col min="19" max="19" width="3.83203125" bestFit="1" customWidth="1"/>
    <col min="20" max="20" width="31" bestFit="1" customWidth="1"/>
    <col min="21" max="21" width="15.1640625" bestFit="1" customWidth="1"/>
    <col min="22" max="22" width="8.5" bestFit="1" customWidth="1"/>
    <col min="27" max="27" width="14" customWidth="1"/>
    <col min="29" max="29" width="27.6640625" bestFit="1" customWidth="1"/>
    <col min="32" max="32" width="31" bestFit="1" customWidth="1"/>
    <col min="33" max="33" width="11.5" customWidth="1"/>
  </cols>
  <sheetData>
    <row r="1" spans="1:35" ht="25">
      <c r="B1" s="225" t="s">
        <v>134</v>
      </c>
      <c r="N1" s="225" t="s">
        <v>111</v>
      </c>
      <c r="Z1" s="225" t="s">
        <v>135</v>
      </c>
    </row>
    <row r="2" spans="1:35" ht="14" thickBot="1"/>
    <row r="3" spans="1:35" s="27" customFormat="1" ht="30" customHeight="1" thickTop="1">
      <c r="B3" s="176" t="s">
        <v>129</v>
      </c>
      <c r="C3" s="177">
        <v>43649</v>
      </c>
      <c r="D3" s="178"/>
      <c r="E3" s="179"/>
      <c r="F3" s="178"/>
      <c r="G3" s="178"/>
      <c r="H3" s="179"/>
      <c r="I3" s="180"/>
      <c r="J3" s="180"/>
      <c r="K3" s="181"/>
      <c r="N3" s="176" t="s">
        <v>129</v>
      </c>
      <c r="O3" s="177">
        <v>43649</v>
      </c>
      <c r="P3" s="178"/>
      <c r="Q3" s="179"/>
      <c r="R3" s="178"/>
      <c r="S3" s="178"/>
      <c r="T3" s="179"/>
      <c r="U3" s="180"/>
      <c r="V3" s="180"/>
      <c r="W3" s="181"/>
      <c r="Z3" s="176" t="s">
        <v>129</v>
      </c>
      <c r="AA3" s="177">
        <v>43649</v>
      </c>
      <c r="AB3" s="178"/>
      <c r="AC3" s="179"/>
      <c r="AD3" s="178"/>
      <c r="AE3" s="178"/>
      <c r="AF3" s="179"/>
      <c r="AG3" s="180"/>
      <c r="AH3" s="180"/>
      <c r="AI3" s="181"/>
    </row>
    <row r="4" spans="1:35" s="27" customFormat="1" ht="30" customHeight="1" thickBot="1">
      <c r="A4" s="27">
        <v>1</v>
      </c>
      <c r="B4" s="182"/>
      <c r="C4" s="183" t="s">
        <v>130</v>
      </c>
      <c r="D4" s="224" t="s">
        <v>80</v>
      </c>
      <c r="E4" s="185"/>
      <c r="F4" s="184"/>
      <c r="G4" s="184" t="s">
        <v>131</v>
      </c>
      <c r="H4" s="183" t="s">
        <v>130</v>
      </c>
      <c r="I4" s="224" t="s">
        <v>20</v>
      </c>
      <c r="J4" s="185"/>
      <c r="K4" s="186"/>
      <c r="N4" s="182"/>
      <c r="O4" s="183" t="s">
        <v>130</v>
      </c>
      <c r="P4" s="224" t="s">
        <v>92</v>
      </c>
      <c r="Q4" s="185"/>
      <c r="R4" s="184"/>
      <c r="S4" s="184" t="s">
        <v>131</v>
      </c>
      <c r="T4" s="183" t="s">
        <v>130</v>
      </c>
      <c r="U4" s="224" t="s">
        <v>79</v>
      </c>
      <c r="V4" s="185"/>
      <c r="W4" s="186"/>
      <c r="Z4" s="182"/>
      <c r="AA4" s="183" t="s">
        <v>130</v>
      </c>
      <c r="AB4" s="224" t="s">
        <v>79</v>
      </c>
      <c r="AC4" s="185"/>
      <c r="AD4" s="184"/>
      <c r="AE4" s="184" t="s">
        <v>131</v>
      </c>
      <c r="AF4" s="183" t="s">
        <v>130</v>
      </c>
      <c r="AG4" s="224" t="s">
        <v>80</v>
      </c>
      <c r="AH4" s="185"/>
      <c r="AI4" s="186"/>
    </row>
    <row r="5" spans="1:35" s="27" customFormat="1" ht="30" customHeight="1" thickTop="1">
      <c r="B5" s="187"/>
      <c r="C5" s="188"/>
      <c r="D5" s="188"/>
      <c r="E5" s="188"/>
      <c r="F5" s="189" t="s">
        <v>133</v>
      </c>
      <c r="G5" s="189"/>
      <c r="H5" s="188"/>
      <c r="I5" s="188"/>
      <c r="J5" s="188"/>
      <c r="K5" s="190"/>
      <c r="N5" s="187"/>
      <c r="O5" s="188"/>
      <c r="P5" s="188"/>
      <c r="Q5" s="188"/>
      <c r="R5" s="189" t="s">
        <v>133</v>
      </c>
      <c r="S5" s="189"/>
      <c r="T5" s="188"/>
      <c r="U5" s="188"/>
      <c r="V5" s="188"/>
      <c r="W5" s="190"/>
      <c r="Z5" s="187"/>
      <c r="AA5" s="188"/>
      <c r="AB5" s="188"/>
      <c r="AC5" s="188"/>
      <c r="AD5" s="189" t="s">
        <v>133</v>
      </c>
      <c r="AE5" s="189"/>
      <c r="AF5" s="188"/>
      <c r="AG5" s="188"/>
      <c r="AH5" s="188"/>
      <c r="AI5" s="190"/>
    </row>
    <row r="6" spans="1:35" s="27" customFormat="1" ht="30" customHeight="1">
      <c r="B6" s="191"/>
      <c r="C6" s="192" t="s">
        <v>345</v>
      </c>
      <c r="D6" s="192" t="s">
        <v>119</v>
      </c>
      <c r="E6" s="193" t="s">
        <v>120</v>
      </c>
      <c r="F6" s="233" t="s">
        <v>121</v>
      </c>
      <c r="G6" s="194"/>
      <c r="H6" s="194" t="s">
        <v>122</v>
      </c>
      <c r="I6" s="233" t="s">
        <v>123</v>
      </c>
      <c r="J6" s="194" t="s">
        <v>124</v>
      </c>
      <c r="K6" s="190"/>
      <c r="N6" s="191"/>
      <c r="O6" s="192" t="s">
        <v>345</v>
      </c>
      <c r="P6" s="192" t="s">
        <v>119</v>
      </c>
      <c r="Q6" s="193" t="s">
        <v>120</v>
      </c>
      <c r="R6" s="233" t="s">
        <v>121</v>
      </c>
      <c r="S6" s="194"/>
      <c r="T6" s="194" t="s">
        <v>122</v>
      </c>
      <c r="U6" s="233" t="s">
        <v>123</v>
      </c>
      <c r="V6" s="194" t="s">
        <v>124</v>
      </c>
      <c r="W6" s="190"/>
      <c r="Z6" s="191"/>
      <c r="AA6" s="192" t="s">
        <v>345</v>
      </c>
      <c r="AB6" s="192" t="s">
        <v>119</v>
      </c>
      <c r="AC6" s="193" t="s">
        <v>120</v>
      </c>
      <c r="AD6" s="233" t="s">
        <v>121</v>
      </c>
      <c r="AE6" s="194"/>
      <c r="AF6" s="194" t="s">
        <v>122</v>
      </c>
      <c r="AG6" s="233" t="s">
        <v>123</v>
      </c>
      <c r="AH6" s="194" t="s">
        <v>124</v>
      </c>
      <c r="AI6" s="190"/>
    </row>
    <row r="7" spans="1:35" s="27" customFormat="1" ht="30" customHeight="1">
      <c r="B7" s="191"/>
      <c r="C7" s="195">
        <v>2</v>
      </c>
      <c r="D7" s="196">
        <v>0.34027777777777773</v>
      </c>
      <c r="E7" s="197" t="s">
        <v>392</v>
      </c>
      <c r="F7" s="227">
        <v>0</v>
      </c>
      <c r="G7" s="198"/>
      <c r="H7" s="199" t="s">
        <v>407</v>
      </c>
      <c r="I7" s="227">
        <v>2</v>
      </c>
      <c r="J7" s="200"/>
      <c r="K7" s="190"/>
      <c r="N7" s="191"/>
      <c r="O7" s="195">
        <v>2</v>
      </c>
      <c r="P7" s="196">
        <v>0.3298611111111111</v>
      </c>
      <c r="Q7" s="199" t="s">
        <v>432</v>
      </c>
      <c r="R7" s="227">
        <v>0</v>
      </c>
      <c r="S7" s="198"/>
      <c r="T7" s="199" t="s">
        <v>403</v>
      </c>
      <c r="U7" s="227">
        <v>2</v>
      </c>
      <c r="V7" s="200"/>
      <c r="W7" s="190"/>
      <c r="Z7" s="191"/>
      <c r="AA7" s="195">
        <v>2</v>
      </c>
      <c r="AB7" s="196">
        <v>0.3298611111111111</v>
      </c>
      <c r="AC7" s="199" t="s">
        <v>403</v>
      </c>
      <c r="AD7" s="227">
        <v>2</v>
      </c>
      <c r="AE7" s="198"/>
      <c r="AF7" s="199" t="s">
        <v>434</v>
      </c>
      <c r="AG7" s="227">
        <v>0</v>
      </c>
      <c r="AH7" s="200"/>
      <c r="AI7" s="190"/>
    </row>
    <row r="8" spans="1:35" s="27" customFormat="1" ht="30" customHeight="1">
      <c r="B8" s="191"/>
      <c r="C8" s="195">
        <v>1</v>
      </c>
      <c r="D8" s="196">
        <v>0.34027777777777773</v>
      </c>
      <c r="E8" s="197" t="s">
        <v>390</v>
      </c>
      <c r="F8" s="227">
        <v>2</v>
      </c>
      <c r="G8" s="198"/>
      <c r="H8" s="199" t="s">
        <v>406</v>
      </c>
      <c r="I8" s="227">
        <v>0</v>
      </c>
      <c r="J8" s="200" t="s">
        <v>414</v>
      </c>
      <c r="K8" s="190"/>
      <c r="N8" s="191"/>
      <c r="O8" s="195">
        <v>1</v>
      </c>
      <c r="P8" s="196">
        <v>0.33680555555555558</v>
      </c>
      <c r="Q8" s="199" t="s">
        <v>431</v>
      </c>
      <c r="R8" s="227">
        <v>0</v>
      </c>
      <c r="S8" s="198"/>
      <c r="T8" s="199" t="s">
        <v>404</v>
      </c>
      <c r="U8" s="227">
        <v>2</v>
      </c>
      <c r="V8" s="200"/>
      <c r="W8" s="190"/>
      <c r="Z8" s="191"/>
      <c r="AA8" s="195">
        <v>1</v>
      </c>
      <c r="AB8" s="196">
        <v>0.33680555555555558</v>
      </c>
      <c r="AC8" s="199" t="s">
        <v>404</v>
      </c>
      <c r="AD8" s="227">
        <v>2</v>
      </c>
      <c r="AE8" s="198"/>
      <c r="AF8" s="197" t="s">
        <v>433</v>
      </c>
      <c r="AG8" s="227">
        <v>0</v>
      </c>
      <c r="AH8" s="200"/>
      <c r="AI8" s="190"/>
    </row>
    <row r="9" spans="1:35" s="27" customFormat="1" ht="30" customHeight="1" thickBot="1">
      <c r="B9" s="191"/>
      <c r="C9" s="201"/>
      <c r="D9" s="329" t="s">
        <v>128</v>
      </c>
      <c r="E9" s="329"/>
      <c r="F9" s="226">
        <f>SUM(F7:F8)</f>
        <v>2</v>
      </c>
      <c r="G9" s="203"/>
      <c r="H9" s="204"/>
      <c r="I9" s="226">
        <f>SUM(I7:I8)</f>
        <v>2</v>
      </c>
      <c r="J9" s="205"/>
      <c r="K9" s="190"/>
      <c r="N9" s="191"/>
      <c r="O9" s="201"/>
      <c r="P9" s="329" t="s">
        <v>128</v>
      </c>
      <c r="Q9" s="329"/>
      <c r="R9" s="226">
        <f>SUM(R7:R8)</f>
        <v>0</v>
      </c>
      <c r="S9" s="203"/>
      <c r="T9" s="204"/>
      <c r="U9" s="226">
        <f>SUM(U7:U8)</f>
        <v>4</v>
      </c>
      <c r="V9" s="205"/>
      <c r="W9" s="190"/>
      <c r="Z9" s="191"/>
      <c r="AA9" s="201"/>
      <c r="AB9" s="329" t="s">
        <v>128</v>
      </c>
      <c r="AC9" s="329"/>
      <c r="AD9" s="226">
        <f>SUM(AD7:AD8)</f>
        <v>4</v>
      </c>
      <c r="AE9" s="203"/>
      <c r="AF9" s="204"/>
      <c r="AG9" s="226">
        <f>SUM(AG7:AG8)</f>
        <v>0</v>
      </c>
      <c r="AH9" s="205"/>
      <c r="AI9" s="190"/>
    </row>
    <row r="10" spans="1:35" s="27" customFormat="1" ht="30" customHeight="1" thickTop="1">
      <c r="B10" s="191"/>
      <c r="C10" s="188"/>
      <c r="D10" s="188"/>
      <c r="E10" s="188"/>
      <c r="F10" s="237" t="s">
        <v>132</v>
      </c>
      <c r="G10" s="189"/>
      <c r="H10" s="188"/>
      <c r="I10" s="237"/>
      <c r="J10" s="188"/>
      <c r="K10" s="190"/>
      <c r="N10" s="191"/>
      <c r="O10" s="188"/>
      <c r="P10" s="188"/>
      <c r="Q10" s="188"/>
      <c r="R10" s="237" t="s">
        <v>132</v>
      </c>
      <c r="S10" s="189"/>
      <c r="T10" s="188"/>
      <c r="U10" s="237"/>
      <c r="V10" s="188"/>
      <c r="W10" s="190"/>
      <c r="Z10" s="191"/>
      <c r="AA10" s="188"/>
      <c r="AB10" s="188"/>
      <c r="AC10" s="188"/>
      <c r="AD10" s="237" t="s">
        <v>132</v>
      </c>
      <c r="AE10" s="189"/>
      <c r="AF10" s="188"/>
      <c r="AG10" s="237"/>
      <c r="AH10" s="188"/>
      <c r="AI10" s="190"/>
    </row>
    <row r="11" spans="1:35" s="27" customFormat="1" ht="30" customHeight="1">
      <c r="B11" s="191"/>
      <c r="C11" s="192" t="s">
        <v>118</v>
      </c>
      <c r="D11" s="192" t="s">
        <v>119</v>
      </c>
      <c r="E11" s="192" t="s">
        <v>120</v>
      </c>
      <c r="F11" s="229" t="s">
        <v>121</v>
      </c>
      <c r="G11" s="192"/>
      <c r="H11" s="192" t="s">
        <v>122</v>
      </c>
      <c r="I11" s="229" t="s">
        <v>123</v>
      </c>
      <c r="J11" s="192" t="s">
        <v>124</v>
      </c>
      <c r="K11" s="190"/>
      <c r="N11" s="191"/>
      <c r="O11" s="192" t="s">
        <v>118</v>
      </c>
      <c r="P11" s="192" t="s">
        <v>119</v>
      </c>
      <c r="Q11" s="192" t="s">
        <v>120</v>
      </c>
      <c r="R11" s="229" t="s">
        <v>121</v>
      </c>
      <c r="S11" s="192"/>
      <c r="T11" s="192" t="s">
        <v>122</v>
      </c>
      <c r="U11" s="229" t="s">
        <v>123</v>
      </c>
      <c r="V11" s="192" t="s">
        <v>124</v>
      </c>
      <c r="W11" s="190"/>
      <c r="Z11" s="191"/>
      <c r="AA11" s="192" t="s">
        <v>118</v>
      </c>
      <c r="AB11" s="192" t="s">
        <v>119</v>
      </c>
      <c r="AC11" s="192" t="s">
        <v>120</v>
      </c>
      <c r="AD11" s="229" t="s">
        <v>121</v>
      </c>
      <c r="AE11" s="192"/>
      <c r="AF11" s="192" t="s">
        <v>122</v>
      </c>
      <c r="AG11" s="229" t="s">
        <v>123</v>
      </c>
      <c r="AH11" s="192" t="s">
        <v>124</v>
      </c>
      <c r="AI11" s="190"/>
    </row>
    <row r="12" spans="1:35" s="27" customFormat="1" ht="30" customHeight="1">
      <c r="B12" s="191"/>
      <c r="C12" s="195">
        <v>4</v>
      </c>
      <c r="D12" s="196">
        <v>0.51388888888888895</v>
      </c>
      <c r="E12" s="197" t="s">
        <v>393</v>
      </c>
      <c r="F12" s="227">
        <v>0</v>
      </c>
      <c r="G12" s="206"/>
      <c r="H12" s="199" t="s">
        <v>391</v>
      </c>
      <c r="I12" s="227">
        <v>2</v>
      </c>
      <c r="J12" s="200"/>
      <c r="K12" s="190"/>
      <c r="N12" s="191"/>
      <c r="O12" s="195">
        <v>4</v>
      </c>
      <c r="P12" s="196">
        <v>0.53472222222222221</v>
      </c>
      <c r="Q12" s="199" t="s">
        <v>399</v>
      </c>
      <c r="R12" s="227">
        <v>0</v>
      </c>
      <c r="S12" s="206"/>
      <c r="T12" s="199" t="s">
        <v>405</v>
      </c>
      <c r="U12" s="227">
        <v>2</v>
      </c>
      <c r="V12" s="200"/>
      <c r="W12" s="190"/>
      <c r="Z12" s="191"/>
      <c r="AA12" s="195">
        <v>4</v>
      </c>
      <c r="AB12" s="196">
        <v>0.53472222222222221</v>
      </c>
      <c r="AC12" s="199" t="s">
        <v>405</v>
      </c>
      <c r="AD12" s="227">
        <v>2</v>
      </c>
      <c r="AE12" s="206"/>
      <c r="AF12" s="199" t="s">
        <v>434</v>
      </c>
      <c r="AG12" s="227">
        <v>0</v>
      </c>
      <c r="AH12" s="200"/>
      <c r="AI12" s="190"/>
    </row>
    <row r="13" spans="1:35" s="27" customFormat="1" ht="30" customHeight="1">
      <c r="B13" s="191"/>
      <c r="C13" s="195">
        <v>3</v>
      </c>
      <c r="D13" s="196">
        <v>0.52083333333333337</v>
      </c>
      <c r="E13" s="197" t="s">
        <v>85</v>
      </c>
      <c r="F13" s="239">
        <v>0</v>
      </c>
      <c r="G13" s="209"/>
      <c r="H13" s="197" t="s">
        <v>21</v>
      </c>
      <c r="I13" s="239">
        <v>2</v>
      </c>
      <c r="J13" s="211" t="s">
        <v>417</v>
      </c>
      <c r="K13" s="190"/>
      <c r="N13" s="191"/>
      <c r="O13" s="195">
        <v>3</v>
      </c>
      <c r="P13" s="196">
        <v>0.54166666666666663</v>
      </c>
      <c r="Q13" s="199" t="s">
        <v>398</v>
      </c>
      <c r="R13" s="239">
        <v>0</v>
      </c>
      <c r="S13" s="209"/>
      <c r="T13" s="199" t="s">
        <v>86</v>
      </c>
      <c r="U13" s="239">
        <v>2</v>
      </c>
      <c r="V13" s="211"/>
      <c r="W13" s="190"/>
      <c r="Z13" s="191"/>
      <c r="AA13" s="195">
        <v>3</v>
      </c>
      <c r="AB13" s="196">
        <v>0.54166666666666663</v>
      </c>
      <c r="AC13" s="199" t="s">
        <v>86</v>
      </c>
      <c r="AD13" s="239">
        <v>2</v>
      </c>
      <c r="AE13" s="209"/>
      <c r="AF13" s="197" t="s">
        <v>82</v>
      </c>
      <c r="AG13" s="239">
        <v>0</v>
      </c>
      <c r="AH13" s="211"/>
      <c r="AI13" s="190"/>
    </row>
    <row r="14" spans="1:35" s="27" customFormat="1" ht="30" customHeight="1">
      <c r="B14" s="191"/>
      <c r="C14" s="195">
        <v>2</v>
      </c>
      <c r="D14" s="196">
        <v>0.52777777777777779</v>
      </c>
      <c r="E14" s="197" t="s">
        <v>82</v>
      </c>
      <c r="F14" s="227">
        <v>0</v>
      </c>
      <c r="G14" s="206"/>
      <c r="H14" s="199" t="s">
        <v>22</v>
      </c>
      <c r="I14" s="227">
        <v>2</v>
      </c>
      <c r="J14" s="200" t="s">
        <v>411</v>
      </c>
      <c r="K14" s="190"/>
      <c r="N14" s="191"/>
      <c r="O14" s="195">
        <v>2</v>
      </c>
      <c r="P14" s="196">
        <v>0.54861111111111105</v>
      </c>
      <c r="Q14" s="199" t="s">
        <v>397</v>
      </c>
      <c r="R14" s="227">
        <v>0</v>
      </c>
      <c r="S14" s="206"/>
      <c r="T14" s="199" t="s">
        <v>83</v>
      </c>
      <c r="U14" s="227">
        <v>2</v>
      </c>
      <c r="V14" s="200"/>
      <c r="W14" s="190"/>
      <c r="Z14" s="191"/>
      <c r="AA14" s="195">
        <v>2</v>
      </c>
      <c r="AB14" s="196">
        <v>0.54861111111111105</v>
      </c>
      <c r="AC14" s="199" t="s">
        <v>83</v>
      </c>
      <c r="AD14" s="227">
        <v>2</v>
      </c>
      <c r="AE14" s="206"/>
      <c r="AF14" s="197" t="s">
        <v>85</v>
      </c>
      <c r="AG14" s="227">
        <v>0</v>
      </c>
      <c r="AH14" s="200"/>
      <c r="AI14" s="190"/>
    </row>
    <row r="15" spans="1:35" s="27" customFormat="1" ht="30" customHeight="1">
      <c r="B15" s="191"/>
      <c r="C15" s="195">
        <v>1</v>
      </c>
      <c r="D15" s="196">
        <v>0.53472222222222221</v>
      </c>
      <c r="E15" s="197" t="s">
        <v>84</v>
      </c>
      <c r="F15" s="239">
        <v>0</v>
      </c>
      <c r="G15" s="209"/>
      <c r="H15" s="199" t="s">
        <v>23</v>
      </c>
      <c r="I15" s="239">
        <v>2</v>
      </c>
      <c r="J15" s="211" t="s">
        <v>412</v>
      </c>
      <c r="K15" s="190"/>
      <c r="N15" s="191"/>
      <c r="O15" s="195">
        <v>1</v>
      </c>
      <c r="P15" s="196">
        <v>0.55555555555555558</v>
      </c>
      <c r="Q15" s="199" t="s">
        <v>396</v>
      </c>
      <c r="R15" s="239">
        <v>0</v>
      </c>
      <c r="S15" s="209"/>
      <c r="T15" s="199" t="s">
        <v>81</v>
      </c>
      <c r="U15" s="239">
        <v>2</v>
      </c>
      <c r="V15" s="211"/>
      <c r="W15" s="190"/>
      <c r="Z15" s="191"/>
      <c r="AA15" s="195">
        <v>1</v>
      </c>
      <c r="AB15" s="196">
        <v>0.55555555555555558</v>
      </c>
      <c r="AC15" s="199" t="s">
        <v>81</v>
      </c>
      <c r="AD15" s="239">
        <v>2</v>
      </c>
      <c r="AE15" s="209"/>
      <c r="AF15" s="197" t="s">
        <v>84</v>
      </c>
      <c r="AG15" s="239">
        <v>0</v>
      </c>
      <c r="AH15" s="211"/>
      <c r="AI15" s="190"/>
    </row>
    <row r="16" spans="1:35" s="27" customFormat="1" ht="30" customHeight="1">
      <c r="B16" s="191"/>
      <c r="C16" s="201"/>
      <c r="D16" s="329" t="s">
        <v>128</v>
      </c>
      <c r="E16" s="329"/>
      <c r="F16" s="226">
        <f>SUM(F12:F15)</f>
        <v>0</v>
      </c>
      <c r="G16" s="213"/>
      <c r="H16" s="204"/>
      <c r="I16" s="226">
        <f>SUM(I12:I15)</f>
        <v>8</v>
      </c>
      <c r="J16" s="205"/>
      <c r="K16" s="190"/>
      <c r="N16" s="191"/>
      <c r="O16" s="201"/>
      <c r="P16" s="329" t="s">
        <v>128</v>
      </c>
      <c r="Q16" s="329"/>
      <c r="R16" s="226">
        <f>SUM(R12:R15)</f>
        <v>0</v>
      </c>
      <c r="S16" s="213"/>
      <c r="T16" s="204"/>
      <c r="U16" s="226">
        <f>SUM(U12:U15)</f>
        <v>8</v>
      </c>
      <c r="V16" s="205"/>
      <c r="W16" s="190"/>
      <c r="Z16" s="191"/>
      <c r="AA16" s="201"/>
      <c r="AB16" s="329" t="s">
        <v>128</v>
      </c>
      <c r="AC16" s="329"/>
      <c r="AD16" s="226">
        <f>SUM(AD12:AD15)</f>
        <v>8</v>
      </c>
      <c r="AE16" s="213"/>
      <c r="AF16" s="204"/>
      <c r="AG16" s="226">
        <f>SUM(AG12:AG15)</f>
        <v>0</v>
      </c>
      <c r="AH16" s="205"/>
      <c r="AI16" s="190"/>
    </row>
    <row r="17" spans="1:35" s="27" customFormat="1" ht="30" customHeight="1">
      <c r="B17" s="191"/>
      <c r="C17" s="201"/>
      <c r="D17" s="328" t="s">
        <v>125</v>
      </c>
      <c r="E17" s="328"/>
      <c r="F17" s="232">
        <f>F16+F9</f>
        <v>2</v>
      </c>
      <c r="G17" s="215"/>
      <c r="H17" s="201"/>
      <c r="I17" s="232">
        <f>I16+I9</f>
        <v>10</v>
      </c>
      <c r="J17" s="205"/>
      <c r="K17" s="190"/>
      <c r="N17" s="191"/>
      <c r="O17" s="201"/>
      <c r="P17" s="328" t="s">
        <v>125</v>
      </c>
      <c r="Q17" s="328"/>
      <c r="R17" s="232">
        <f>R16+R9</f>
        <v>0</v>
      </c>
      <c r="S17" s="215"/>
      <c r="T17" s="201"/>
      <c r="U17" s="232">
        <f>U16+U9</f>
        <v>12</v>
      </c>
      <c r="V17" s="205"/>
      <c r="W17" s="190"/>
      <c r="Z17" s="191"/>
      <c r="AA17" s="201"/>
      <c r="AB17" s="328" t="s">
        <v>125</v>
      </c>
      <c r="AC17" s="328"/>
      <c r="AD17" s="232">
        <f>AD16+AD9</f>
        <v>12</v>
      </c>
      <c r="AE17" s="215"/>
      <c r="AF17" s="201"/>
      <c r="AG17" s="232">
        <f>AG16+AG9</f>
        <v>0</v>
      </c>
      <c r="AH17" s="205"/>
      <c r="AI17" s="190"/>
    </row>
    <row r="18" spans="1:35" s="27" customFormat="1" ht="30" customHeight="1">
      <c r="B18" s="191"/>
      <c r="C18" s="201"/>
      <c r="D18" s="216"/>
      <c r="E18" s="216"/>
      <c r="F18" s="219"/>
      <c r="G18" s="217"/>
      <c r="H18" s="218"/>
      <c r="I18" s="219"/>
      <c r="J18" s="205"/>
      <c r="K18" s="190"/>
      <c r="N18" s="191"/>
      <c r="O18" s="201"/>
      <c r="P18" s="216"/>
      <c r="Q18" s="216"/>
      <c r="R18" s="219"/>
      <c r="S18" s="217"/>
      <c r="T18" s="218"/>
      <c r="U18" s="219"/>
      <c r="V18" s="205"/>
      <c r="W18" s="190"/>
      <c r="Z18" s="191"/>
      <c r="AA18" s="201"/>
      <c r="AB18" s="216"/>
      <c r="AC18" s="216"/>
      <c r="AD18" s="219"/>
      <c r="AE18" s="217"/>
      <c r="AF18" s="218"/>
      <c r="AG18" s="219"/>
      <c r="AH18" s="205"/>
      <c r="AI18" s="190"/>
    </row>
    <row r="19" spans="1:35" s="27" customFormat="1" ht="30" customHeight="1" thickBot="1">
      <c r="B19" s="191"/>
      <c r="C19" s="201"/>
      <c r="D19" s="216"/>
      <c r="E19" s="216"/>
      <c r="F19" s="217"/>
      <c r="G19" s="217"/>
      <c r="H19" s="218"/>
      <c r="I19" s="219"/>
      <c r="J19" s="205"/>
      <c r="K19" s="190"/>
      <c r="N19" s="191"/>
      <c r="O19" s="201"/>
      <c r="P19" s="216"/>
      <c r="Q19" s="216"/>
      <c r="R19" s="217"/>
      <c r="S19" s="217"/>
      <c r="T19" s="218"/>
      <c r="U19" s="219"/>
      <c r="V19" s="205"/>
      <c r="W19" s="190"/>
      <c r="Z19" s="191"/>
      <c r="AA19" s="201"/>
      <c r="AB19" s="216"/>
      <c r="AC19" s="216"/>
      <c r="AD19" s="217"/>
      <c r="AE19" s="217"/>
      <c r="AF19" s="218"/>
      <c r="AG19" s="219"/>
      <c r="AH19" s="205"/>
      <c r="AI19" s="190"/>
    </row>
    <row r="20" spans="1:35" s="27" customFormat="1" ht="30" customHeight="1" thickTop="1" thickBot="1">
      <c r="B20" s="220"/>
      <c r="C20" s="221"/>
      <c r="D20" s="221"/>
      <c r="E20" s="222" t="s">
        <v>126</v>
      </c>
      <c r="F20" s="221"/>
      <c r="G20" s="221"/>
      <c r="H20" s="222" t="s">
        <v>126</v>
      </c>
      <c r="I20" s="221"/>
      <c r="J20" s="221"/>
      <c r="K20" s="223"/>
      <c r="N20" s="220"/>
      <c r="O20" s="221"/>
      <c r="P20" s="221"/>
      <c r="Q20" s="222" t="s">
        <v>126</v>
      </c>
      <c r="R20" s="221"/>
      <c r="S20" s="221"/>
      <c r="T20" s="222" t="s">
        <v>126</v>
      </c>
      <c r="U20" s="221"/>
      <c r="V20" s="221"/>
      <c r="W20" s="223"/>
      <c r="Z20" s="220"/>
      <c r="AA20" s="221"/>
      <c r="AB20" s="221"/>
      <c r="AC20" s="222" t="s">
        <v>126</v>
      </c>
      <c r="AD20" s="221"/>
      <c r="AE20" s="221"/>
      <c r="AF20" s="222" t="s">
        <v>126</v>
      </c>
      <c r="AG20" s="221"/>
      <c r="AH20" s="221"/>
      <c r="AI20" s="223"/>
    </row>
    <row r="21" spans="1:35" s="27" customFormat="1" ht="30" customHeight="1" thickTop="1" thickBot="1"/>
    <row r="22" spans="1:35" s="27" customFormat="1" ht="30" customHeight="1" thickTop="1">
      <c r="A22" s="27">
        <v>2</v>
      </c>
      <c r="B22" s="176" t="s">
        <v>129</v>
      </c>
      <c r="C22" s="177">
        <v>43649</v>
      </c>
      <c r="D22" s="178"/>
      <c r="E22" s="179"/>
      <c r="F22" s="178"/>
      <c r="G22" s="178"/>
      <c r="H22" s="179"/>
      <c r="I22" s="180"/>
      <c r="J22" s="180"/>
      <c r="K22" s="181"/>
      <c r="N22" s="176" t="s">
        <v>129</v>
      </c>
      <c r="O22" s="177">
        <v>43649</v>
      </c>
      <c r="P22" s="178"/>
      <c r="Q22" s="179"/>
      <c r="R22" s="178"/>
      <c r="S22" s="178"/>
      <c r="T22" s="179"/>
      <c r="U22" s="180"/>
      <c r="V22" s="180"/>
      <c r="W22" s="181"/>
      <c r="Z22" s="176" t="s">
        <v>129</v>
      </c>
      <c r="AA22" s="177">
        <v>43649</v>
      </c>
      <c r="AB22" s="178"/>
      <c r="AC22" s="179"/>
      <c r="AD22" s="178"/>
      <c r="AE22" s="178"/>
      <c r="AF22" s="179"/>
      <c r="AG22" s="180"/>
      <c r="AH22" s="180"/>
      <c r="AI22" s="181"/>
    </row>
    <row r="23" spans="1:35" s="27" customFormat="1" ht="30" customHeight="1" thickBot="1">
      <c r="B23" s="182"/>
      <c r="C23" s="183" t="s">
        <v>130</v>
      </c>
      <c r="D23" s="224" t="s">
        <v>80</v>
      </c>
      <c r="E23" s="185"/>
      <c r="F23" s="184"/>
      <c r="G23" s="184" t="s">
        <v>131</v>
      </c>
      <c r="H23" s="183" t="s">
        <v>130</v>
      </c>
      <c r="I23" s="224" t="s">
        <v>92</v>
      </c>
      <c r="J23" s="185"/>
      <c r="K23" s="186"/>
      <c r="N23" s="182"/>
      <c r="O23" s="183" t="s">
        <v>130</v>
      </c>
      <c r="P23" s="224" t="s">
        <v>109</v>
      </c>
      <c r="Q23" s="185"/>
      <c r="R23" s="184"/>
      <c r="S23" s="184" t="s">
        <v>131</v>
      </c>
      <c r="T23" s="183" t="s">
        <v>130</v>
      </c>
      <c r="U23" s="224" t="s">
        <v>79</v>
      </c>
      <c r="V23" s="185"/>
      <c r="W23" s="186"/>
      <c r="Z23" s="182"/>
      <c r="AA23" s="183" t="s">
        <v>130</v>
      </c>
      <c r="AB23" s="224" t="s">
        <v>109</v>
      </c>
      <c r="AC23" s="185"/>
      <c r="AD23" s="184"/>
      <c r="AE23" s="184" t="s">
        <v>131</v>
      </c>
      <c r="AF23" s="183" t="s">
        <v>130</v>
      </c>
      <c r="AG23" s="224" t="s">
        <v>65</v>
      </c>
      <c r="AH23" s="185"/>
      <c r="AI23" s="186"/>
    </row>
    <row r="24" spans="1:35" s="27" customFormat="1" ht="30" customHeight="1" thickTop="1">
      <c r="B24" s="187"/>
      <c r="C24" s="188"/>
      <c r="D24" s="188"/>
      <c r="E24" s="188"/>
      <c r="F24" s="189" t="s">
        <v>133</v>
      </c>
      <c r="G24" s="189"/>
      <c r="H24" s="188"/>
      <c r="I24" s="188"/>
      <c r="J24" s="188"/>
      <c r="K24" s="190"/>
      <c r="N24" s="187"/>
      <c r="O24" s="188"/>
      <c r="P24" s="188"/>
      <c r="Q24" s="188"/>
      <c r="R24" s="189" t="s">
        <v>133</v>
      </c>
      <c r="S24" s="189"/>
      <c r="T24" s="188"/>
      <c r="U24" s="188"/>
      <c r="V24" s="188"/>
      <c r="W24" s="190"/>
      <c r="Z24" s="187"/>
      <c r="AA24" s="188"/>
      <c r="AB24" s="188"/>
      <c r="AC24" s="188"/>
      <c r="AD24" s="189" t="s">
        <v>133</v>
      </c>
      <c r="AE24" s="189"/>
      <c r="AF24" s="188"/>
      <c r="AG24" s="188"/>
      <c r="AH24" s="188"/>
      <c r="AI24" s="190"/>
    </row>
    <row r="25" spans="1:35" s="27" customFormat="1" ht="30" customHeight="1">
      <c r="B25" s="191"/>
      <c r="C25" s="192" t="s">
        <v>345</v>
      </c>
      <c r="D25" s="192" t="s">
        <v>119</v>
      </c>
      <c r="E25" s="193" t="s">
        <v>120</v>
      </c>
      <c r="F25" s="233" t="s">
        <v>121</v>
      </c>
      <c r="G25" s="194"/>
      <c r="H25" s="194" t="s">
        <v>122</v>
      </c>
      <c r="I25" s="233" t="s">
        <v>123</v>
      </c>
      <c r="J25" s="194" t="s">
        <v>124</v>
      </c>
      <c r="K25" s="190"/>
      <c r="N25" s="191"/>
      <c r="O25" s="192" t="s">
        <v>345</v>
      </c>
      <c r="P25" s="192" t="s">
        <v>119</v>
      </c>
      <c r="Q25" s="193" t="s">
        <v>120</v>
      </c>
      <c r="R25" s="233" t="s">
        <v>121</v>
      </c>
      <c r="S25" s="194"/>
      <c r="T25" s="194" t="s">
        <v>122</v>
      </c>
      <c r="U25" s="233" t="s">
        <v>123</v>
      </c>
      <c r="V25" s="194" t="s">
        <v>124</v>
      </c>
      <c r="W25" s="190"/>
      <c r="Z25" s="191"/>
      <c r="AA25" s="192" t="s">
        <v>345</v>
      </c>
      <c r="AB25" s="192" t="s">
        <v>119</v>
      </c>
      <c r="AC25" s="193" t="s">
        <v>120</v>
      </c>
      <c r="AD25" s="233" t="s">
        <v>121</v>
      </c>
      <c r="AE25" s="194"/>
      <c r="AF25" s="194" t="s">
        <v>122</v>
      </c>
      <c r="AG25" s="233" t="s">
        <v>123</v>
      </c>
      <c r="AH25" s="194" t="s">
        <v>124</v>
      </c>
      <c r="AI25" s="190"/>
    </row>
    <row r="26" spans="1:35" s="27" customFormat="1" ht="30" customHeight="1">
      <c r="B26" s="191"/>
      <c r="C26" s="195">
        <v>2</v>
      </c>
      <c r="D26" s="196">
        <v>0.34027777777777773</v>
      </c>
      <c r="E26" s="197" t="s">
        <v>392</v>
      </c>
      <c r="F26" s="227">
        <v>0</v>
      </c>
      <c r="G26" s="198"/>
      <c r="H26" s="199" t="s">
        <v>394</v>
      </c>
      <c r="I26" s="227">
        <v>2</v>
      </c>
      <c r="J26" s="200"/>
      <c r="K26" s="190"/>
      <c r="N26" s="191"/>
      <c r="O26" s="195">
        <v>2</v>
      </c>
      <c r="P26" s="196">
        <v>0.3298611111111111</v>
      </c>
      <c r="Q26" s="199" t="s">
        <v>407</v>
      </c>
      <c r="R26" s="227">
        <v>0</v>
      </c>
      <c r="S26" s="198"/>
      <c r="T26" s="199" t="s">
        <v>403</v>
      </c>
      <c r="U26" s="227">
        <v>2</v>
      </c>
      <c r="V26" s="200"/>
      <c r="W26" s="190"/>
      <c r="Z26" s="191"/>
      <c r="AA26" s="195">
        <v>2</v>
      </c>
      <c r="AB26" s="196">
        <v>0.3298611111111111</v>
      </c>
      <c r="AC26" s="199" t="s">
        <v>407</v>
      </c>
      <c r="AD26" s="227">
        <v>0</v>
      </c>
      <c r="AE26" s="198"/>
      <c r="AF26" s="197" t="s">
        <v>400</v>
      </c>
      <c r="AG26" s="227">
        <v>2</v>
      </c>
      <c r="AH26" s="200"/>
      <c r="AI26" s="190"/>
    </row>
    <row r="27" spans="1:35" s="27" customFormat="1" ht="30" customHeight="1">
      <c r="B27" s="191"/>
      <c r="C27" s="195">
        <v>1</v>
      </c>
      <c r="D27" s="196">
        <v>0.34027777777777773</v>
      </c>
      <c r="E27" s="197" t="s">
        <v>390</v>
      </c>
      <c r="F27" s="227">
        <v>2</v>
      </c>
      <c r="G27" s="198"/>
      <c r="H27" s="199" t="s">
        <v>395</v>
      </c>
      <c r="I27" s="227">
        <v>0</v>
      </c>
      <c r="J27" s="200" t="s">
        <v>418</v>
      </c>
      <c r="K27" s="190"/>
      <c r="N27" s="191"/>
      <c r="O27" s="195">
        <v>1</v>
      </c>
      <c r="P27" s="196">
        <v>0.3298611111111111</v>
      </c>
      <c r="Q27" s="199" t="s">
        <v>406</v>
      </c>
      <c r="R27" s="227">
        <v>1</v>
      </c>
      <c r="S27" s="198"/>
      <c r="T27" s="199" t="s">
        <v>404</v>
      </c>
      <c r="U27" s="227">
        <v>1</v>
      </c>
      <c r="V27" s="200"/>
      <c r="W27" s="190"/>
      <c r="Z27" s="191"/>
      <c r="AA27" s="195">
        <v>1</v>
      </c>
      <c r="AB27" s="196">
        <v>0.3298611111111111</v>
      </c>
      <c r="AC27" s="199" t="s">
        <v>406</v>
      </c>
      <c r="AD27" s="227">
        <v>0</v>
      </c>
      <c r="AE27" s="198"/>
      <c r="AF27" s="197" t="s">
        <v>401</v>
      </c>
      <c r="AG27" s="227">
        <v>2</v>
      </c>
      <c r="AH27" s="200"/>
      <c r="AI27" s="190"/>
    </row>
    <row r="28" spans="1:35" s="27" customFormat="1" ht="30" customHeight="1" thickBot="1">
      <c r="B28" s="191"/>
      <c r="C28" s="201"/>
      <c r="D28" s="329" t="s">
        <v>128</v>
      </c>
      <c r="E28" s="329"/>
      <c r="F28" s="226">
        <f>SUM(F26:F27)</f>
        <v>2</v>
      </c>
      <c r="G28" s="203"/>
      <c r="H28" s="204"/>
      <c r="I28" s="226">
        <f>SUM(I26:I27)</f>
        <v>2</v>
      </c>
      <c r="J28" s="205"/>
      <c r="K28" s="190"/>
      <c r="N28" s="191"/>
      <c r="O28" s="201"/>
      <c r="P28" s="329" t="s">
        <v>128</v>
      </c>
      <c r="Q28" s="329"/>
      <c r="R28" s="226">
        <f>SUM(R26:R27)</f>
        <v>1</v>
      </c>
      <c r="S28" s="203"/>
      <c r="T28" s="204"/>
      <c r="U28" s="226">
        <f>SUM(U26:U27)</f>
        <v>3</v>
      </c>
      <c r="V28" s="205"/>
      <c r="W28" s="190"/>
      <c r="Z28" s="191"/>
      <c r="AA28" s="201"/>
      <c r="AB28" s="329" t="s">
        <v>128</v>
      </c>
      <c r="AC28" s="329"/>
      <c r="AD28" s="226">
        <f>SUM(AD26:AD27)</f>
        <v>0</v>
      </c>
      <c r="AE28" s="203"/>
      <c r="AF28" s="204"/>
      <c r="AG28" s="226">
        <f>SUM(AG26:AG27)</f>
        <v>4</v>
      </c>
      <c r="AH28" s="205"/>
      <c r="AI28" s="190"/>
    </row>
    <row r="29" spans="1:35" s="27" customFormat="1" ht="30" customHeight="1" thickTop="1">
      <c r="B29" s="191"/>
      <c r="C29" s="188"/>
      <c r="D29" s="188"/>
      <c r="E29" s="188"/>
      <c r="F29" s="237" t="s">
        <v>132</v>
      </c>
      <c r="G29" s="189"/>
      <c r="H29" s="188"/>
      <c r="I29" s="237"/>
      <c r="J29" s="188"/>
      <c r="K29" s="190"/>
      <c r="N29" s="191"/>
      <c r="O29" s="188"/>
      <c r="P29" s="188"/>
      <c r="Q29" s="188"/>
      <c r="R29" s="237" t="s">
        <v>132</v>
      </c>
      <c r="S29" s="189"/>
      <c r="T29" s="188"/>
      <c r="U29" s="237"/>
      <c r="V29" s="188"/>
      <c r="W29" s="190"/>
      <c r="Z29" s="191"/>
      <c r="AA29" s="188"/>
      <c r="AB29" s="188"/>
      <c r="AC29" s="188"/>
      <c r="AD29" s="237" t="s">
        <v>132</v>
      </c>
      <c r="AE29" s="189"/>
      <c r="AF29" s="188"/>
      <c r="AG29" s="237"/>
      <c r="AH29" s="188"/>
      <c r="AI29" s="190"/>
    </row>
    <row r="30" spans="1:35" s="27" customFormat="1" ht="30" customHeight="1">
      <c r="B30" s="191"/>
      <c r="C30" s="192" t="s">
        <v>118</v>
      </c>
      <c r="D30" s="192" t="s">
        <v>119</v>
      </c>
      <c r="E30" s="192" t="s">
        <v>120</v>
      </c>
      <c r="F30" s="229" t="s">
        <v>121</v>
      </c>
      <c r="G30" s="192"/>
      <c r="H30" s="192" t="s">
        <v>122</v>
      </c>
      <c r="I30" s="229" t="s">
        <v>123</v>
      </c>
      <c r="J30" s="192" t="s">
        <v>124</v>
      </c>
      <c r="K30" s="190"/>
      <c r="N30" s="191"/>
      <c r="O30" s="192" t="s">
        <v>118</v>
      </c>
      <c r="P30" s="192" t="s">
        <v>119</v>
      </c>
      <c r="Q30" s="192" t="s">
        <v>120</v>
      </c>
      <c r="R30" s="229" t="s">
        <v>121</v>
      </c>
      <c r="S30" s="192"/>
      <c r="T30" s="192" t="s">
        <v>122</v>
      </c>
      <c r="U30" s="229" t="s">
        <v>123</v>
      </c>
      <c r="V30" s="192" t="s">
        <v>124</v>
      </c>
      <c r="W30" s="190"/>
      <c r="Z30" s="191"/>
      <c r="AA30" s="192" t="s">
        <v>118</v>
      </c>
      <c r="AB30" s="192" t="s">
        <v>119</v>
      </c>
      <c r="AC30" s="192" t="s">
        <v>120</v>
      </c>
      <c r="AD30" s="229" t="s">
        <v>121</v>
      </c>
      <c r="AE30" s="192"/>
      <c r="AF30" s="192" t="s">
        <v>122</v>
      </c>
      <c r="AG30" s="229" t="s">
        <v>123</v>
      </c>
      <c r="AH30" s="192" t="s">
        <v>124</v>
      </c>
      <c r="AI30" s="190"/>
    </row>
    <row r="31" spans="1:35" s="27" customFormat="1" ht="30" customHeight="1">
      <c r="B31" s="191"/>
      <c r="C31" s="195">
        <v>4</v>
      </c>
      <c r="D31" s="196">
        <v>0.51388888888888895</v>
      </c>
      <c r="E31" s="197" t="s">
        <v>393</v>
      </c>
      <c r="F31" s="227">
        <v>0</v>
      </c>
      <c r="G31" s="206"/>
      <c r="H31" s="199" t="s">
        <v>396</v>
      </c>
      <c r="I31" s="227">
        <v>2</v>
      </c>
      <c r="J31" s="200"/>
      <c r="K31" s="190"/>
      <c r="N31" s="191"/>
      <c r="O31" s="195">
        <v>4</v>
      </c>
      <c r="P31" s="196">
        <v>0.53472222222222221</v>
      </c>
      <c r="Q31" s="199" t="s">
        <v>391</v>
      </c>
      <c r="R31" s="227">
        <v>0</v>
      </c>
      <c r="S31" s="206"/>
      <c r="T31" s="199" t="s">
        <v>405</v>
      </c>
      <c r="U31" s="227">
        <v>2</v>
      </c>
      <c r="V31" s="200"/>
      <c r="W31" s="190"/>
      <c r="Z31" s="191"/>
      <c r="AA31" s="195">
        <v>4</v>
      </c>
      <c r="AB31" s="196">
        <v>0.53472222222222221</v>
      </c>
      <c r="AC31" s="199" t="s">
        <v>391</v>
      </c>
      <c r="AD31" s="227">
        <v>0</v>
      </c>
      <c r="AE31" s="206"/>
      <c r="AF31" s="197" t="s">
        <v>68</v>
      </c>
      <c r="AG31" s="227">
        <v>2</v>
      </c>
      <c r="AH31" s="200"/>
      <c r="AI31" s="190"/>
    </row>
    <row r="32" spans="1:35" s="27" customFormat="1" ht="30" customHeight="1">
      <c r="B32" s="191"/>
      <c r="C32" s="195">
        <v>3</v>
      </c>
      <c r="D32" s="196">
        <v>0.52083333333333337</v>
      </c>
      <c r="E32" s="197" t="s">
        <v>85</v>
      </c>
      <c r="F32" s="239">
        <v>0</v>
      </c>
      <c r="G32" s="209"/>
      <c r="H32" s="199" t="s">
        <v>397</v>
      </c>
      <c r="I32" s="239">
        <v>2</v>
      </c>
      <c r="J32" s="211" t="s">
        <v>412</v>
      </c>
      <c r="K32" s="190"/>
      <c r="N32" s="191"/>
      <c r="O32" s="195">
        <v>3</v>
      </c>
      <c r="P32" s="196">
        <v>0.54166666666666663</v>
      </c>
      <c r="Q32" s="197" t="s">
        <v>21</v>
      </c>
      <c r="R32" s="239">
        <v>0</v>
      </c>
      <c r="S32" s="209"/>
      <c r="T32" s="199" t="s">
        <v>86</v>
      </c>
      <c r="U32" s="239">
        <v>2</v>
      </c>
      <c r="V32" s="211"/>
      <c r="W32" s="190"/>
      <c r="Z32" s="191"/>
      <c r="AA32" s="195">
        <v>3</v>
      </c>
      <c r="AB32" s="196">
        <v>0.54166666666666663</v>
      </c>
      <c r="AC32" s="197" t="s">
        <v>21</v>
      </c>
      <c r="AD32" s="239">
        <v>0</v>
      </c>
      <c r="AE32" s="209"/>
      <c r="AF32" s="197" t="s">
        <v>402</v>
      </c>
      <c r="AG32" s="239">
        <v>2</v>
      </c>
      <c r="AH32" s="211"/>
      <c r="AI32" s="190"/>
    </row>
    <row r="33" spans="1:35" s="27" customFormat="1" ht="30" customHeight="1">
      <c r="B33" s="191"/>
      <c r="C33" s="195">
        <v>2</v>
      </c>
      <c r="D33" s="196">
        <v>0.52777777777777779</v>
      </c>
      <c r="E33" s="197" t="s">
        <v>82</v>
      </c>
      <c r="F33" s="227">
        <v>1</v>
      </c>
      <c r="G33" s="206"/>
      <c r="H33" s="199" t="s">
        <v>398</v>
      </c>
      <c r="I33" s="227">
        <v>1</v>
      </c>
      <c r="J33" s="200" t="s">
        <v>416</v>
      </c>
      <c r="K33" s="190"/>
      <c r="N33" s="191"/>
      <c r="O33" s="195">
        <v>2</v>
      </c>
      <c r="P33" s="196">
        <v>0.54861111111111105</v>
      </c>
      <c r="Q33" s="199" t="s">
        <v>23</v>
      </c>
      <c r="R33" s="227">
        <v>0</v>
      </c>
      <c r="S33" s="206"/>
      <c r="T33" s="199" t="s">
        <v>83</v>
      </c>
      <c r="U33" s="227">
        <v>2</v>
      </c>
      <c r="V33" s="200"/>
      <c r="W33" s="190"/>
      <c r="Z33" s="191"/>
      <c r="AA33" s="195">
        <v>2</v>
      </c>
      <c r="AB33" s="196">
        <v>0.54861111111111105</v>
      </c>
      <c r="AC33" s="199" t="s">
        <v>23</v>
      </c>
      <c r="AD33" s="227">
        <v>0</v>
      </c>
      <c r="AE33" s="206"/>
      <c r="AF33" s="197" t="s">
        <v>211</v>
      </c>
      <c r="AG33" s="227">
        <v>2</v>
      </c>
      <c r="AH33" s="200"/>
      <c r="AI33" s="190"/>
    </row>
    <row r="34" spans="1:35" s="27" customFormat="1" ht="30" customHeight="1">
      <c r="B34" s="191"/>
      <c r="C34" s="195">
        <v>1</v>
      </c>
      <c r="D34" s="196">
        <v>0.53472222222222221</v>
      </c>
      <c r="E34" s="197" t="s">
        <v>84</v>
      </c>
      <c r="F34" s="239">
        <v>0</v>
      </c>
      <c r="G34" s="209"/>
      <c r="H34" s="199" t="s">
        <v>399</v>
      </c>
      <c r="I34" s="239">
        <v>2</v>
      </c>
      <c r="J34" s="211" t="s">
        <v>412</v>
      </c>
      <c r="K34" s="190"/>
      <c r="N34" s="191"/>
      <c r="O34" s="195">
        <v>1</v>
      </c>
      <c r="P34" s="196">
        <v>0.55555555555555558</v>
      </c>
      <c r="Q34" s="199" t="s">
        <v>22</v>
      </c>
      <c r="R34" s="239">
        <v>0</v>
      </c>
      <c r="S34" s="209"/>
      <c r="T34" s="199" t="s">
        <v>81</v>
      </c>
      <c r="U34" s="239">
        <v>2</v>
      </c>
      <c r="V34" s="211"/>
      <c r="W34" s="190"/>
      <c r="Z34" s="191"/>
      <c r="AA34" s="195">
        <v>1</v>
      </c>
      <c r="AB34" s="196">
        <v>0.55555555555555558</v>
      </c>
      <c r="AC34" s="199" t="s">
        <v>22</v>
      </c>
      <c r="AD34" s="239">
        <v>0</v>
      </c>
      <c r="AE34" s="209"/>
      <c r="AF34" s="197" t="s">
        <v>67</v>
      </c>
      <c r="AG34" s="239">
        <v>2</v>
      </c>
      <c r="AH34" s="211"/>
      <c r="AI34" s="190"/>
    </row>
    <row r="35" spans="1:35" s="27" customFormat="1" ht="30" customHeight="1">
      <c r="B35" s="191"/>
      <c r="C35" s="201"/>
      <c r="D35" s="329" t="s">
        <v>128</v>
      </c>
      <c r="E35" s="329"/>
      <c r="F35" s="226">
        <f>SUM(F31:F34)</f>
        <v>1</v>
      </c>
      <c r="G35" s="213"/>
      <c r="H35" s="204"/>
      <c r="I35" s="226">
        <f>SUM(I31:I34)</f>
        <v>7</v>
      </c>
      <c r="J35" s="205"/>
      <c r="K35" s="190"/>
      <c r="N35" s="191"/>
      <c r="O35" s="201"/>
      <c r="P35" s="329" t="s">
        <v>128</v>
      </c>
      <c r="Q35" s="329"/>
      <c r="R35" s="226">
        <f>SUM(R31:R34)</f>
        <v>0</v>
      </c>
      <c r="S35" s="213"/>
      <c r="T35" s="204"/>
      <c r="U35" s="226">
        <f>SUM(U31:U34)</f>
        <v>8</v>
      </c>
      <c r="V35" s="205"/>
      <c r="W35" s="190"/>
      <c r="Z35" s="191"/>
      <c r="AA35" s="201"/>
      <c r="AB35" s="329" t="s">
        <v>128</v>
      </c>
      <c r="AC35" s="329"/>
      <c r="AD35" s="226">
        <f>SUM(AD31:AD34)</f>
        <v>0</v>
      </c>
      <c r="AE35" s="213"/>
      <c r="AF35" s="204"/>
      <c r="AG35" s="226">
        <f>SUM(AG31:AG34)</f>
        <v>8</v>
      </c>
      <c r="AH35" s="205"/>
      <c r="AI35" s="190"/>
    </row>
    <row r="36" spans="1:35" s="27" customFormat="1" ht="30" customHeight="1">
      <c r="B36" s="191"/>
      <c r="C36" s="201"/>
      <c r="D36" s="328" t="s">
        <v>125</v>
      </c>
      <c r="E36" s="328"/>
      <c r="F36" s="232">
        <f>F35+F28</f>
        <v>3</v>
      </c>
      <c r="G36" s="215"/>
      <c r="H36" s="201"/>
      <c r="I36" s="232">
        <f>I35+I28</f>
        <v>9</v>
      </c>
      <c r="J36" s="205"/>
      <c r="K36" s="190"/>
      <c r="N36" s="191"/>
      <c r="O36" s="201"/>
      <c r="P36" s="328" t="s">
        <v>125</v>
      </c>
      <c r="Q36" s="328"/>
      <c r="R36" s="232">
        <f>R35+R28</f>
        <v>1</v>
      </c>
      <c r="S36" s="215"/>
      <c r="T36" s="201"/>
      <c r="U36" s="232">
        <f>U35+U28</f>
        <v>11</v>
      </c>
      <c r="V36" s="205"/>
      <c r="W36" s="190"/>
      <c r="Z36" s="191"/>
      <c r="AA36" s="201"/>
      <c r="AB36" s="328" t="s">
        <v>125</v>
      </c>
      <c r="AC36" s="328"/>
      <c r="AD36" s="232">
        <f>AD35+AD28</f>
        <v>0</v>
      </c>
      <c r="AE36" s="215"/>
      <c r="AF36" s="201"/>
      <c r="AG36" s="232">
        <f>AG35+AG28</f>
        <v>12</v>
      </c>
      <c r="AH36" s="205"/>
      <c r="AI36" s="190"/>
    </row>
    <row r="37" spans="1:35" s="27" customFormat="1" ht="30" customHeight="1">
      <c r="B37" s="191"/>
      <c r="C37" s="201"/>
      <c r="D37" s="216"/>
      <c r="E37" s="216"/>
      <c r="F37" s="217"/>
      <c r="G37" s="217"/>
      <c r="H37" s="218"/>
      <c r="I37" s="219"/>
      <c r="J37" s="205"/>
      <c r="K37" s="190"/>
      <c r="N37" s="191"/>
      <c r="O37" s="201"/>
      <c r="P37" s="216"/>
      <c r="Q37" s="216"/>
      <c r="R37" s="217"/>
      <c r="S37" s="217"/>
      <c r="T37" s="218"/>
      <c r="U37" s="219"/>
      <c r="V37" s="205"/>
      <c r="W37" s="190"/>
      <c r="Z37" s="191"/>
      <c r="AA37" s="201"/>
      <c r="AB37" s="216"/>
      <c r="AC37" s="216"/>
      <c r="AD37" s="217"/>
      <c r="AE37" s="217"/>
      <c r="AF37" s="218"/>
      <c r="AG37" s="219"/>
      <c r="AH37" s="205"/>
      <c r="AI37" s="190"/>
    </row>
    <row r="38" spans="1:35" s="27" customFormat="1" ht="30" customHeight="1" thickBot="1">
      <c r="B38" s="191"/>
      <c r="C38" s="201"/>
      <c r="D38" s="216"/>
      <c r="E38" s="216"/>
      <c r="F38" s="217"/>
      <c r="G38" s="217"/>
      <c r="H38" s="218"/>
      <c r="I38" s="219"/>
      <c r="J38" s="205"/>
      <c r="K38" s="190"/>
      <c r="N38" s="191"/>
      <c r="O38" s="201"/>
      <c r="P38" s="216"/>
      <c r="Q38" s="216"/>
      <c r="R38" s="217"/>
      <c r="S38" s="217"/>
      <c r="T38" s="218"/>
      <c r="U38" s="219"/>
      <c r="V38" s="205"/>
      <c r="W38" s="190"/>
      <c r="Z38" s="191"/>
      <c r="AA38" s="201"/>
      <c r="AB38" s="216"/>
      <c r="AC38" s="216"/>
      <c r="AD38" s="217"/>
      <c r="AE38" s="217"/>
      <c r="AF38" s="218"/>
      <c r="AG38" s="219"/>
      <c r="AH38" s="205"/>
      <c r="AI38" s="190"/>
    </row>
    <row r="39" spans="1:35" s="27" customFormat="1" ht="30" customHeight="1" thickTop="1" thickBot="1">
      <c r="B39" s="220"/>
      <c r="C39" s="221"/>
      <c r="D39" s="221"/>
      <c r="E39" s="222" t="s">
        <v>126</v>
      </c>
      <c r="F39" s="221"/>
      <c r="G39" s="221"/>
      <c r="H39" s="222" t="s">
        <v>126</v>
      </c>
      <c r="I39" s="221"/>
      <c r="J39" s="221"/>
      <c r="K39" s="223"/>
      <c r="N39" s="220"/>
      <c r="O39" s="221"/>
      <c r="P39" s="221"/>
      <c r="Q39" s="222" t="s">
        <v>126</v>
      </c>
      <c r="R39" s="221"/>
      <c r="S39" s="221"/>
      <c r="T39" s="222" t="s">
        <v>126</v>
      </c>
      <c r="U39" s="221"/>
      <c r="V39" s="221"/>
      <c r="W39" s="223"/>
      <c r="Z39" s="220"/>
      <c r="AA39" s="221"/>
      <c r="AB39" s="221"/>
      <c r="AC39" s="222" t="s">
        <v>126</v>
      </c>
      <c r="AD39" s="221"/>
      <c r="AE39" s="221"/>
      <c r="AF39" s="222" t="s">
        <v>126</v>
      </c>
      <c r="AG39" s="221"/>
      <c r="AH39" s="221"/>
      <c r="AI39" s="223"/>
    </row>
    <row r="40" spans="1:35" ht="30" customHeight="1" thickTop="1"/>
    <row r="41" spans="1:35" ht="30" customHeight="1" thickBot="1"/>
    <row r="42" spans="1:35" s="27" customFormat="1" ht="30" customHeight="1" thickTop="1">
      <c r="A42" s="27">
        <v>3</v>
      </c>
      <c r="B42" s="176" t="s">
        <v>129</v>
      </c>
      <c r="C42" s="177">
        <v>43649</v>
      </c>
      <c r="D42" s="178"/>
      <c r="E42" s="179"/>
      <c r="F42" s="178"/>
      <c r="G42" s="178"/>
      <c r="H42" s="179"/>
      <c r="I42" s="180"/>
      <c r="J42" s="180"/>
      <c r="K42" s="181"/>
      <c r="N42" s="176" t="s">
        <v>129</v>
      </c>
      <c r="O42" s="177">
        <v>43649</v>
      </c>
      <c r="P42" s="178"/>
      <c r="Q42" s="179"/>
      <c r="R42" s="178"/>
      <c r="S42" s="178"/>
      <c r="T42" s="179"/>
      <c r="U42" s="180"/>
      <c r="V42" s="180"/>
      <c r="W42" s="181"/>
      <c r="Z42" s="176" t="s">
        <v>129</v>
      </c>
      <c r="AA42" s="177">
        <v>43649</v>
      </c>
      <c r="AB42" s="178"/>
      <c r="AC42" s="179"/>
      <c r="AD42" s="178"/>
      <c r="AE42" s="178"/>
      <c r="AF42" s="179"/>
      <c r="AG42" s="180"/>
      <c r="AH42" s="180"/>
      <c r="AI42" s="181"/>
    </row>
    <row r="43" spans="1:35" s="27" customFormat="1" ht="30" customHeight="1" thickBot="1">
      <c r="B43" s="182"/>
      <c r="C43" s="183" t="s">
        <v>130</v>
      </c>
      <c r="D43" s="224" t="s">
        <v>20</v>
      </c>
      <c r="E43" s="185"/>
      <c r="F43" s="184"/>
      <c r="G43" s="184" t="s">
        <v>131</v>
      </c>
      <c r="H43" s="183" t="s">
        <v>130</v>
      </c>
      <c r="I43" s="224" t="s">
        <v>92</v>
      </c>
      <c r="J43" s="185"/>
      <c r="K43" s="186"/>
      <c r="N43" s="182"/>
      <c r="O43" s="183" t="s">
        <v>130</v>
      </c>
      <c r="P43" s="224" t="s">
        <v>65</v>
      </c>
      <c r="Q43" s="185"/>
      <c r="R43" s="184"/>
      <c r="S43" s="184" t="s">
        <v>131</v>
      </c>
      <c r="T43" s="183" t="s">
        <v>130</v>
      </c>
      <c r="U43" s="224" t="s">
        <v>80</v>
      </c>
      <c r="V43" s="185"/>
      <c r="W43" s="186"/>
      <c r="Z43" s="182"/>
      <c r="AA43" s="183" t="s">
        <v>130</v>
      </c>
      <c r="AB43" s="224" t="s">
        <v>65</v>
      </c>
      <c r="AC43" s="185"/>
      <c r="AD43" s="184"/>
      <c r="AE43" s="184" t="s">
        <v>131</v>
      </c>
      <c r="AF43" s="183" t="s">
        <v>130</v>
      </c>
      <c r="AG43" s="224" t="s">
        <v>92</v>
      </c>
      <c r="AH43" s="185"/>
      <c r="AI43" s="186"/>
    </row>
    <row r="44" spans="1:35" s="27" customFormat="1" ht="30" customHeight="1" thickTop="1">
      <c r="B44" s="187"/>
      <c r="C44" s="188"/>
      <c r="D44" s="188"/>
      <c r="E44" s="188"/>
      <c r="F44" s="189" t="s">
        <v>133</v>
      </c>
      <c r="G44" s="189"/>
      <c r="H44" s="188"/>
      <c r="I44" s="188"/>
      <c r="J44" s="188"/>
      <c r="K44" s="190"/>
      <c r="N44" s="187"/>
      <c r="O44" s="188"/>
      <c r="P44" s="188"/>
      <c r="Q44" s="188"/>
      <c r="R44" s="189" t="s">
        <v>133</v>
      </c>
      <c r="S44" s="189"/>
      <c r="T44" s="188"/>
      <c r="U44" s="188"/>
      <c r="V44" s="188"/>
      <c r="W44" s="190"/>
      <c r="Z44" s="187"/>
      <c r="AA44" s="188"/>
      <c r="AB44" s="188"/>
      <c r="AC44" s="188"/>
      <c r="AD44" s="189" t="s">
        <v>133</v>
      </c>
      <c r="AE44" s="189"/>
      <c r="AF44" s="188"/>
      <c r="AG44" s="188"/>
      <c r="AH44" s="188"/>
      <c r="AI44" s="190"/>
    </row>
    <row r="45" spans="1:35" s="27" customFormat="1" ht="30" customHeight="1">
      <c r="B45" s="191"/>
      <c r="C45" s="192" t="s">
        <v>345</v>
      </c>
      <c r="D45" s="192" t="s">
        <v>119</v>
      </c>
      <c r="E45" s="193" t="s">
        <v>120</v>
      </c>
      <c r="F45" s="233" t="s">
        <v>121</v>
      </c>
      <c r="G45" s="194"/>
      <c r="H45" s="194" t="s">
        <v>122</v>
      </c>
      <c r="I45" s="233" t="s">
        <v>123</v>
      </c>
      <c r="J45" s="194" t="s">
        <v>124</v>
      </c>
      <c r="K45" s="190"/>
      <c r="N45" s="191"/>
      <c r="O45" s="192" t="s">
        <v>345</v>
      </c>
      <c r="P45" s="192" t="s">
        <v>119</v>
      </c>
      <c r="Q45" s="193" t="s">
        <v>120</v>
      </c>
      <c r="R45" s="233" t="s">
        <v>121</v>
      </c>
      <c r="S45" s="194"/>
      <c r="T45" s="194" t="s">
        <v>122</v>
      </c>
      <c r="U45" s="233" t="s">
        <v>123</v>
      </c>
      <c r="V45" s="194" t="s">
        <v>124</v>
      </c>
      <c r="W45" s="190"/>
      <c r="Z45" s="191"/>
      <c r="AA45" s="192" t="s">
        <v>345</v>
      </c>
      <c r="AB45" s="192" t="s">
        <v>119</v>
      </c>
      <c r="AC45" s="193" t="s">
        <v>120</v>
      </c>
      <c r="AD45" s="233" t="s">
        <v>121</v>
      </c>
      <c r="AE45" s="194"/>
      <c r="AF45" s="194" t="s">
        <v>122</v>
      </c>
      <c r="AG45" s="233" t="s">
        <v>123</v>
      </c>
      <c r="AH45" s="194" t="s">
        <v>124</v>
      </c>
      <c r="AI45" s="190"/>
    </row>
    <row r="46" spans="1:35" s="27" customFormat="1" ht="30" customHeight="1">
      <c r="B46" s="191"/>
      <c r="C46" s="195">
        <v>2</v>
      </c>
      <c r="D46" s="196">
        <v>0.34027777777777773</v>
      </c>
      <c r="E46" s="199" t="s">
        <v>407</v>
      </c>
      <c r="F46" s="227">
        <v>2</v>
      </c>
      <c r="G46" s="198"/>
      <c r="H46" s="199" t="s">
        <v>394</v>
      </c>
      <c r="I46" s="227">
        <v>0</v>
      </c>
      <c r="J46" s="200" t="s">
        <v>412</v>
      </c>
      <c r="K46" s="190"/>
      <c r="N46" s="191"/>
      <c r="O46" s="195">
        <v>2</v>
      </c>
      <c r="P46" s="196">
        <v>0.3298611111111111</v>
      </c>
      <c r="Q46" s="197" t="s">
        <v>400</v>
      </c>
      <c r="R46" s="227">
        <v>2</v>
      </c>
      <c r="S46" s="198"/>
      <c r="T46" s="199" t="s">
        <v>434</v>
      </c>
      <c r="U46" s="227">
        <v>0</v>
      </c>
      <c r="V46" s="200" t="s">
        <v>449</v>
      </c>
      <c r="W46" s="190"/>
      <c r="Z46" s="191"/>
      <c r="AA46" s="195">
        <v>2</v>
      </c>
      <c r="AB46" s="196">
        <v>0.3298611111111111</v>
      </c>
      <c r="AC46" s="197" t="s">
        <v>400</v>
      </c>
      <c r="AD46" s="227">
        <v>2</v>
      </c>
      <c r="AE46" s="198"/>
      <c r="AF46" s="199" t="s">
        <v>432</v>
      </c>
      <c r="AG46" s="227">
        <v>0</v>
      </c>
      <c r="AH46" s="200"/>
      <c r="AI46" s="190"/>
    </row>
    <row r="47" spans="1:35" s="27" customFormat="1" ht="30" customHeight="1">
      <c r="B47" s="191"/>
      <c r="C47" s="195">
        <v>1</v>
      </c>
      <c r="D47" s="196">
        <v>0.34027777777777773</v>
      </c>
      <c r="E47" s="199" t="s">
        <v>406</v>
      </c>
      <c r="F47" s="227">
        <v>2</v>
      </c>
      <c r="G47" s="198"/>
      <c r="H47" s="199" t="s">
        <v>395</v>
      </c>
      <c r="I47" s="227">
        <v>0</v>
      </c>
      <c r="J47" s="200" t="s">
        <v>409</v>
      </c>
      <c r="K47" s="190"/>
      <c r="N47" s="191"/>
      <c r="O47" s="195">
        <v>1</v>
      </c>
      <c r="P47" s="196">
        <v>0.3298611111111111</v>
      </c>
      <c r="Q47" s="197" t="s">
        <v>401</v>
      </c>
      <c r="R47" s="227">
        <v>2</v>
      </c>
      <c r="S47" s="198"/>
      <c r="T47" s="197" t="s">
        <v>433</v>
      </c>
      <c r="U47" s="227">
        <v>0</v>
      </c>
      <c r="V47" s="200" t="s">
        <v>450</v>
      </c>
      <c r="W47" s="190"/>
      <c r="Z47" s="191"/>
      <c r="AA47" s="195">
        <v>1</v>
      </c>
      <c r="AB47" s="196">
        <v>0.3298611111111111</v>
      </c>
      <c r="AC47" s="197" t="s">
        <v>401</v>
      </c>
      <c r="AD47" s="227">
        <v>2</v>
      </c>
      <c r="AE47" s="198"/>
      <c r="AF47" s="199" t="s">
        <v>431</v>
      </c>
      <c r="AG47" s="227">
        <v>0</v>
      </c>
      <c r="AH47" s="200"/>
      <c r="AI47" s="190"/>
    </row>
    <row r="48" spans="1:35" s="27" customFormat="1" ht="30" customHeight="1" thickBot="1">
      <c r="B48" s="191"/>
      <c r="C48" s="201"/>
      <c r="D48" s="329" t="s">
        <v>128</v>
      </c>
      <c r="E48" s="329"/>
      <c r="F48" s="226">
        <f>SUM(F46:F47)</f>
        <v>4</v>
      </c>
      <c r="G48" s="203"/>
      <c r="H48" s="204"/>
      <c r="I48" s="226">
        <f>SUM(I46:I47)</f>
        <v>0</v>
      </c>
      <c r="J48" s="205"/>
      <c r="K48" s="190"/>
      <c r="N48" s="191"/>
      <c r="O48" s="201"/>
      <c r="P48" s="329" t="s">
        <v>128</v>
      </c>
      <c r="Q48" s="329"/>
      <c r="R48" s="226">
        <f>SUM(R46:R47)</f>
        <v>4</v>
      </c>
      <c r="S48" s="203"/>
      <c r="T48" s="204"/>
      <c r="U48" s="226">
        <f>SUM(U46:U47)</f>
        <v>0</v>
      </c>
      <c r="V48" s="205"/>
      <c r="W48" s="190"/>
      <c r="Z48" s="191"/>
      <c r="AA48" s="201"/>
      <c r="AB48" s="329" t="s">
        <v>128</v>
      </c>
      <c r="AC48" s="329"/>
      <c r="AD48" s="226">
        <f>SUM(AD46:AD47)</f>
        <v>4</v>
      </c>
      <c r="AE48" s="203"/>
      <c r="AF48" s="204"/>
      <c r="AG48" s="226">
        <f>SUM(AG46:AG47)</f>
        <v>0</v>
      </c>
      <c r="AH48" s="205"/>
      <c r="AI48" s="190"/>
    </row>
    <row r="49" spans="1:35" s="27" customFormat="1" ht="30" customHeight="1" thickTop="1">
      <c r="B49" s="191"/>
      <c r="C49" s="188"/>
      <c r="D49" s="188"/>
      <c r="E49" s="188"/>
      <c r="F49" s="237" t="s">
        <v>132</v>
      </c>
      <c r="G49" s="189"/>
      <c r="H49" s="188"/>
      <c r="I49" s="237"/>
      <c r="J49" s="188"/>
      <c r="K49" s="190"/>
      <c r="N49" s="191"/>
      <c r="O49" s="188"/>
      <c r="P49" s="188"/>
      <c r="Q49" s="188"/>
      <c r="R49" s="237" t="s">
        <v>132</v>
      </c>
      <c r="S49" s="189"/>
      <c r="T49" s="188"/>
      <c r="U49" s="237"/>
      <c r="V49" s="188"/>
      <c r="W49" s="190"/>
      <c r="Z49" s="191"/>
      <c r="AA49" s="188"/>
      <c r="AB49" s="188"/>
      <c r="AC49" s="188"/>
      <c r="AD49" s="237" t="s">
        <v>132</v>
      </c>
      <c r="AE49" s="189"/>
      <c r="AF49" s="188"/>
      <c r="AG49" s="237"/>
      <c r="AH49" s="188"/>
      <c r="AI49" s="190"/>
    </row>
    <row r="50" spans="1:35" s="27" customFormat="1" ht="30" customHeight="1">
      <c r="B50" s="191"/>
      <c r="C50" s="192" t="s">
        <v>118</v>
      </c>
      <c r="D50" s="192" t="s">
        <v>119</v>
      </c>
      <c r="E50" s="192" t="s">
        <v>120</v>
      </c>
      <c r="F50" s="229" t="s">
        <v>121</v>
      </c>
      <c r="G50" s="192"/>
      <c r="H50" s="192" t="s">
        <v>122</v>
      </c>
      <c r="I50" s="229" t="s">
        <v>123</v>
      </c>
      <c r="J50" s="192" t="s">
        <v>124</v>
      </c>
      <c r="K50" s="190"/>
      <c r="N50" s="191"/>
      <c r="O50" s="192" t="s">
        <v>118</v>
      </c>
      <c r="P50" s="192" t="s">
        <v>119</v>
      </c>
      <c r="Q50" s="192" t="s">
        <v>120</v>
      </c>
      <c r="R50" s="229" t="s">
        <v>121</v>
      </c>
      <c r="S50" s="192"/>
      <c r="T50" s="192" t="s">
        <v>122</v>
      </c>
      <c r="U50" s="229" t="s">
        <v>123</v>
      </c>
      <c r="V50" s="192" t="s">
        <v>124</v>
      </c>
      <c r="W50" s="190"/>
      <c r="Z50" s="191"/>
      <c r="AA50" s="192" t="s">
        <v>118</v>
      </c>
      <c r="AB50" s="192" t="s">
        <v>119</v>
      </c>
      <c r="AC50" s="192" t="s">
        <v>120</v>
      </c>
      <c r="AD50" s="229" t="s">
        <v>121</v>
      </c>
      <c r="AE50" s="192"/>
      <c r="AF50" s="192" t="s">
        <v>122</v>
      </c>
      <c r="AG50" s="229" t="s">
        <v>123</v>
      </c>
      <c r="AH50" s="192" t="s">
        <v>124</v>
      </c>
      <c r="AI50" s="190"/>
    </row>
    <row r="51" spans="1:35" s="27" customFormat="1" ht="30" customHeight="1">
      <c r="B51" s="191"/>
      <c r="C51" s="195">
        <v>4</v>
      </c>
      <c r="D51" s="196">
        <v>0.51388888888888895</v>
      </c>
      <c r="E51" s="199" t="s">
        <v>391</v>
      </c>
      <c r="F51" s="227">
        <v>0</v>
      </c>
      <c r="G51" s="206"/>
      <c r="H51" s="199" t="s">
        <v>396</v>
      </c>
      <c r="I51" s="227">
        <v>2</v>
      </c>
      <c r="J51" s="200" t="s">
        <v>410</v>
      </c>
      <c r="K51" s="190"/>
      <c r="N51" s="191"/>
      <c r="O51" s="195">
        <v>4</v>
      </c>
      <c r="P51" s="196">
        <v>0.53472222222222221</v>
      </c>
      <c r="Q51" s="197" t="s">
        <v>68</v>
      </c>
      <c r="R51" s="227">
        <v>2</v>
      </c>
      <c r="S51" s="206"/>
      <c r="T51" s="199" t="s">
        <v>434</v>
      </c>
      <c r="U51" s="227">
        <v>0</v>
      </c>
      <c r="V51" s="200" t="s">
        <v>449</v>
      </c>
      <c r="W51" s="190"/>
      <c r="Z51" s="191"/>
      <c r="AA51" s="195">
        <v>4</v>
      </c>
      <c r="AB51" s="196">
        <v>0.53472222222222221</v>
      </c>
      <c r="AC51" s="197" t="s">
        <v>68</v>
      </c>
      <c r="AD51" s="227">
        <v>2</v>
      </c>
      <c r="AE51" s="206"/>
      <c r="AF51" s="199" t="s">
        <v>399</v>
      </c>
      <c r="AG51" s="227">
        <v>0</v>
      </c>
      <c r="AH51" s="200"/>
      <c r="AI51" s="190"/>
    </row>
    <row r="52" spans="1:35" s="27" customFormat="1" ht="30" customHeight="1">
      <c r="B52" s="191"/>
      <c r="C52" s="195">
        <v>3</v>
      </c>
      <c r="D52" s="196">
        <v>0.52083333333333337</v>
      </c>
      <c r="E52" s="197" t="s">
        <v>21</v>
      </c>
      <c r="F52" s="239">
        <v>1</v>
      </c>
      <c r="G52" s="209"/>
      <c r="H52" s="199" t="s">
        <v>397</v>
      </c>
      <c r="I52" s="239">
        <v>1</v>
      </c>
      <c r="J52" s="211" t="s">
        <v>416</v>
      </c>
      <c r="K52" s="190"/>
      <c r="N52" s="191"/>
      <c r="O52" s="195">
        <v>3</v>
      </c>
      <c r="P52" s="196">
        <v>0.54166666666666663</v>
      </c>
      <c r="Q52" s="197" t="s">
        <v>402</v>
      </c>
      <c r="R52" s="239">
        <v>2</v>
      </c>
      <c r="S52" s="209"/>
      <c r="T52" s="197" t="s">
        <v>82</v>
      </c>
      <c r="U52" s="239">
        <v>0</v>
      </c>
      <c r="V52" s="211" t="s">
        <v>419</v>
      </c>
      <c r="W52" s="190"/>
      <c r="Z52" s="191"/>
      <c r="AA52" s="195">
        <v>3</v>
      </c>
      <c r="AB52" s="196">
        <v>0.54166666666666663</v>
      </c>
      <c r="AC52" s="197" t="s">
        <v>402</v>
      </c>
      <c r="AD52" s="239">
        <v>2</v>
      </c>
      <c r="AE52" s="209"/>
      <c r="AF52" s="199" t="s">
        <v>398</v>
      </c>
      <c r="AG52" s="239">
        <v>0</v>
      </c>
      <c r="AH52" s="211"/>
      <c r="AI52" s="190"/>
    </row>
    <row r="53" spans="1:35" s="27" customFormat="1" ht="30" customHeight="1">
      <c r="B53" s="191"/>
      <c r="C53" s="195">
        <v>2</v>
      </c>
      <c r="D53" s="196">
        <v>0.52777777777777779</v>
      </c>
      <c r="E53" s="199" t="s">
        <v>22</v>
      </c>
      <c r="F53" s="227">
        <v>2</v>
      </c>
      <c r="G53" s="206"/>
      <c r="H53" s="199" t="s">
        <v>398</v>
      </c>
      <c r="I53" s="227">
        <v>0</v>
      </c>
      <c r="J53" s="200" t="s">
        <v>408</v>
      </c>
      <c r="K53" s="190"/>
      <c r="N53" s="191"/>
      <c r="O53" s="195">
        <v>2</v>
      </c>
      <c r="P53" s="196">
        <v>0.54861111111111105</v>
      </c>
      <c r="Q53" s="197" t="s">
        <v>211</v>
      </c>
      <c r="R53" s="227">
        <v>2</v>
      </c>
      <c r="S53" s="206"/>
      <c r="T53" s="197" t="s">
        <v>85</v>
      </c>
      <c r="U53" s="227">
        <v>0</v>
      </c>
      <c r="V53" s="200" t="s">
        <v>450</v>
      </c>
      <c r="W53" s="190"/>
      <c r="Z53" s="191"/>
      <c r="AA53" s="195">
        <v>2</v>
      </c>
      <c r="AB53" s="196">
        <v>0.54861111111111105</v>
      </c>
      <c r="AC53" s="197" t="s">
        <v>211</v>
      </c>
      <c r="AD53" s="227">
        <v>2</v>
      </c>
      <c r="AE53" s="206"/>
      <c r="AF53" s="199" t="s">
        <v>397</v>
      </c>
      <c r="AG53" s="227">
        <v>0</v>
      </c>
      <c r="AH53" s="200"/>
      <c r="AI53" s="190"/>
    </row>
    <row r="54" spans="1:35" s="27" customFormat="1" ht="30" customHeight="1">
      <c r="B54" s="191"/>
      <c r="C54" s="195">
        <v>1</v>
      </c>
      <c r="D54" s="196">
        <v>0.53472222222222221</v>
      </c>
      <c r="E54" s="199" t="s">
        <v>23</v>
      </c>
      <c r="F54" s="239">
        <v>0</v>
      </c>
      <c r="G54" s="209"/>
      <c r="H54" s="199" t="s">
        <v>399</v>
      </c>
      <c r="I54" s="239">
        <v>2</v>
      </c>
      <c r="J54" s="211" t="s">
        <v>411</v>
      </c>
      <c r="K54" s="190"/>
      <c r="N54" s="191"/>
      <c r="O54" s="195">
        <v>1</v>
      </c>
      <c r="P54" s="196">
        <v>0.55555555555555558</v>
      </c>
      <c r="Q54" s="197" t="s">
        <v>67</v>
      </c>
      <c r="R54" s="239">
        <v>2</v>
      </c>
      <c r="S54" s="209"/>
      <c r="T54" s="197" t="s">
        <v>84</v>
      </c>
      <c r="U54" s="239">
        <v>0</v>
      </c>
      <c r="V54" s="211" t="s">
        <v>450</v>
      </c>
      <c r="W54" s="190"/>
      <c r="Z54" s="191"/>
      <c r="AA54" s="195">
        <v>1</v>
      </c>
      <c r="AB54" s="196">
        <v>0.55555555555555558</v>
      </c>
      <c r="AC54" s="197" t="s">
        <v>67</v>
      </c>
      <c r="AD54" s="239">
        <v>2</v>
      </c>
      <c r="AE54" s="209"/>
      <c r="AF54" s="199" t="s">
        <v>396</v>
      </c>
      <c r="AG54" s="239">
        <v>0</v>
      </c>
      <c r="AH54" s="211"/>
      <c r="AI54" s="190"/>
    </row>
    <row r="55" spans="1:35" s="27" customFormat="1" ht="30" customHeight="1">
      <c r="B55" s="191"/>
      <c r="C55" s="201"/>
      <c r="D55" s="329" t="s">
        <v>128</v>
      </c>
      <c r="E55" s="329"/>
      <c r="F55" s="226">
        <f>SUM(F51:F54)</f>
        <v>3</v>
      </c>
      <c r="G55" s="213"/>
      <c r="H55" s="204"/>
      <c r="I55" s="226">
        <f>SUM(I51:I54)</f>
        <v>5</v>
      </c>
      <c r="J55" s="205"/>
      <c r="K55" s="190"/>
      <c r="N55" s="191"/>
      <c r="O55" s="201"/>
      <c r="P55" s="329" t="s">
        <v>128</v>
      </c>
      <c r="Q55" s="329"/>
      <c r="R55" s="226">
        <f>SUM(R51:R54)</f>
        <v>8</v>
      </c>
      <c r="S55" s="213"/>
      <c r="T55" s="204"/>
      <c r="U55" s="226">
        <f>SUM(U51:U54)</f>
        <v>0</v>
      </c>
      <c r="V55" s="205"/>
      <c r="W55" s="190"/>
      <c r="Z55" s="191"/>
      <c r="AA55" s="201"/>
      <c r="AB55" s="329" t="s">
        <v>128</v>
      </c>
      <c r="AC55" s="329"/>
      <c r="AD55" s="226">
        <f>SUM(AD51:AD54)</f>
        <v>8</v>
      </c>
      <c r="AE55" s="213"/>
      <c r="AF55" s="204"/>
      <c r="AG55" s="226">
        <f>SUM(AG51:AG54)</f>
        <v>0</v>
      </c>
      <c r="AH55" s="205"/>
      <c r="AI55" s="190"/>
    </row>
    <row r="56" spans="1:35" s="27" customFormat="1" ht="30" customHeight="1">
      <c r="B56" s="191"/>
      <c r="C56" s="201"/>
      <c r="D56" s="328" t="s">
        <v>125</v>
      </c>
      <c r="E56" s="328"/>
      <c r="F56" s="232">
        <f>F55+F48</f>
        <v>7</v>
      </c>
      <c r="G56" s="215"/>
      <c r="H56" s="201"/>
      <c r="I56" s="232">
        <f>I55+I48</f>
        <v>5</v>
      </c>
      <c r="J56" s="205"/>
      <c r="K56" s="190"/>
      <c r="N56" s="191"/>
      <c r="O56" s="201"/>
      <c r="P56" s="328" t="s">
        <v>125</v>
      </c>
      <c r="Q56" s="328"/>
      <c r="R56" s="232">
        <f>R55+R48</f>
        <v>12</v>
      </c>
      <c r="S56" s="215"/>
      <c r="T56" s="201"/>
      <c r="U56" s="232">
        <f>U55+U48</f>
        <v>0</v>
      </c>
      <c r="V56" s="205"/>
      <c r="W56" s="190"/>
      <c r="Z56" s="191"/>
      <c r="AA56" s="201"/>
      <c r="AB56" s="328" t="s">
        <v>125</v>
      </c>
      <c r="AC56" s="328"/>
      <c r="AD56" s="232">
        <f>AD55+AD48</f>
        <v>12</v>
      </c>
      <c r="AE56" s="215"/>
      <c r="AF56" s="201"/>
      <c r="AG56" s="232">
        <f>AG55+AG48</f>
        <v>0</v>
      </c>
      <c r="AH56" s="205"/>
      <c r="AI56" s="190"/>
    </row>
    <row r="57" spans="1:35" s="27" customFormat="1" ht="30" customHeight="1">
      <c r="B57" s="191"/>
      <c r="C57" s="201"/>
      <c r="D57" s="216"/>
      <c r="E57" s="216"/>
      <c r="F57" s="217"/>
      <c r="G57" s="217"/>
      <c r="H57" s="218"/>
      <c r="I57" s="219"/>
      <c r="J57" s="205"/>
      <c r="K57" s="190"/>
      <c r="N57" s="191"/>
      <c r="O57" s="201"/>
      <c r="P57" s="216"/>
      <c r="Q57" s="216"/>
      <c r="R57" s="217"/>
      <c r="S57" s="217"/>
      <c r="T57" s="218"/>
      <c r="U57" s="219"/>
      <c r="V57" s="205"/>
      <c r="W57" s="190"/>
      <c r="Z57" s="191"/>
      <c r="AA57" s="201"/>
      <c r="AB57" s="216"/>
      <c r="AC57" s="216"/>
      <c r="AD57" s="217"/>
      <c r="AE57" s="217"/>
      <c r="AF57" s="218"/>
      <c r="AG57" s="219"/>
      <c r="AH57" s="205"/>
      <c r="AI57" s="190"/>
    </row>
    <row r="58" spans="1:35" s="27" customFormat="1" ht="30" customHeight="1" thickBot="1">
      <c r="B58" s="191"/>
      <c r="C58" s="201"/>
      <c r="D58" s="216"/>
      <c r="E58" s="216"/>
      <c r="F58" s="217"/>
      <c r="G58" s="217"/>
      <c r="H58" s="218"/>
      <c r="I58" s="219"/>
      <c r="J58" s="205"/>
      <c r="K58" s="190"/>
      <c r="N58" s="191"/>
      <c r="O58" s="201"/>
      <c r="P58" s="216"/>
      <c r="Q58" s="216"/>
      <c r="R58" s="217"/>
      <c r="S58" s="217"/>
      <c r="T58" s="218"/>
      <c r="U58" s="219"/>
      <c r="V58" s="205"/>
      <c r="W58" s="190"/>
      <c r="Z58" s="191"/>
      <c r="AA58" s="201"/>
      <c r="AB58" s="216"/>
      <c r="AC58" s="216"/>
      <c r="AD58" s="217"/>
      <c r="AE58" s="217"/>
      <c r="AF58" s="218"/>
      <c r="AG58" s="219"/>
      <c r="AH58" s="205"/>
      <c r="AI58" s="190"/>
    </row>
    <row r="59" spans="1:35" s="27" customFormat="1" ht="30" customHeight="1" thickTop="1" thickBot="1">
      <c r="B59" s="220"/>
      <c r="C59" s="221"/>
      <c r="D59" s="221"/>
      <c r="E59" s="222" t="s">
        <v>126</v>
      </c>
      <c r="F59" s="221"/>
      <c r="G59" s="221"/>
      <c r="H59" s="222" t="s">
        <v>126</v>
      </c>
      <c r="I59" s="221"/>
      <c r="J59" s="221"/>
      <c r="K59" s="223"/>
      <c r="N59" s="220"/>
      <c r="O59" s="221"/>
      <c r="P59" s="221"/>
      <c r="Q59" s="222" t="s">
        <v>126</v>
      </c>
      <c r="R59" s="221"/>
      <c r="S59" s="221"/>
      <c r="T59" s="222" t="s">
        <v>126</v>
      </c>
      <c r="U59" s="221"/>
      <c r="V59" s="221"/>
      <c r="W59" s="223"/>
      <c r="Z59" s="220"/>
      <c r="AA59" s="221"/>
      <c r="AB59" s="221"/>
      <c r="AC59" s="222" t="s">
        <v>126</v>
      </c>
      <c r="AD59" s="221"/>
      <c r="AE59" s="221"/>
      <c r="AF59" s="222" t="s">
        <v>126</v>
      </c>
      <c r="AG59" s="221"/>
      <c r="AH59" s="221"/>
      <c r="AI59" s="223"/>
    </row>
    <row r="60" spans="1:35" ht="30" customHeight="1" thickTop="1"/>
    <row r="61" spans="1:35" ht="30" customHeight="1" thickBot="1"/>
    <row r="62" spans="1:35" ht="30" customHeight="1" thickTop="1">
      <c r="A62" s="27">
        <v>4</v>
      </c>
      <c r="B62" s="176" t="s">
        <v>129</v>
      </c>
      <c r="C62" s="177">
        <v>43649</v>
      </c>
      <c r="D62" s="178"/>
      <c r="E62" s="179"/>
      <c r="F62" s="178"/>
      <c r="G62" s="178"/>
      <c r="H62" s="179"/>
      <c r="I62" s="180"/>
      <c r="J62" s="180"/>
      <c r="K62" s="181"/>
      <c r="N62" s="176" t="s">
        <v>129</v>
      </c>
      <c r="O62" s="177">
        <v>43649</v>
      </c>
      <c r="P62" s="178"/>
      <c r="Q62" s="179"/>
      <c r="R62" s="178"/>
      <c r="S62" s="178"/>
      <c r="T62" s="179"/>
      <c r="U62" s="180"/>
      <c r="V62" s="180"/>
      <c r="W62" s="181"/>
    </row>
    <row r="63" spans="1:35" ht="30" customHeight="1" thickBot="1">
      <c r="A63" s="27"/>
      <c r="B63" s="182"/>
      <c r="C63" s="183" t="s">
        <v>130</v>
      </c>
      <c r="D63" s="224" t="s">
        <v>65</v>
      </c>
      <c r="E63" s="185"/>
      <c r="F63" s="184"/>
      <c r="G63" s="184" t="s">
        <v>131</v>
      </c>
      <c r="H63" s="183" t="s">
        <v>130</v>
      </c>
      <c r="I63" s="224" t="s">
        <v>79</v>
      </c>
      <c r="J63" s="185"/>
      <c r="K63" s="186"/>
      <c r="N63" s="182"/>
      <c r="O63" s="183" t="s">
        <v>130</v>
      </c>
      <c r="P63" s="224"/>
      <c r="Q63" s="185"/>
      <c r="R63" s="184"/>
      <c r="S63" s="184" t="s">
        <v>131</v>
      </c>
      <c r="T63" s="183" t="s">
        <v>130</v>
      </c>
      <c r="U63" s="224"/>
      <c r="V63" s="185"/>
      <c r="W63" s="186"/>
    </row>
    <row r="64" spans="1:35" ht="30" customHeight="1" thickTop="1">
      <c r="A64" s="27"/>
      <c r="B64" s="187"/>
      <c r="C64" s="188"/>
      <c r="D64" s="188"/>
      <c r="E64" s="188"/>
      <c r="F64" s="189" t="s">
        <v>133</v>
      </c>
      <c r="G64" s="189"/>
      <c r="H64" s="188"/>
      <c r="I64" s="188"/>
      <c r="J64" s="188"/>
      <c r="K64" s="190"/>
      <c r="N64" s="187"/>
      <c r="O64" s="188"/>
      <c r="P64" s="188"/>
      <c r="Q64" s="188"/>
      <c r="R64" s="189" t="s">
        <v>133</v>
      </c>
      <c r="S64" s="189"/>
      <c r="T64" s="188"/>
      <c r="U64" s="188"/>
      <c r="V64" s="188"/>
      <c r="W64" s="190"/>
    </row>
    <row r="65" spans="1:23" ht="30" customHeight="1">
      <c r="A65" s="27"/>
      <c r="B65" s="191"/>
      <c r="C65" s="192" t="s">
        <v>345</v>
      </c>
      <c r="D65" s="192" t="s">
        <v>119</v>
      </c>
      <c r="E65" s="193" t="s">
        <v>120</v>
      </c>
      <c r="F65" s="233" t="s">
        <v>121</v>
      </c>
      <c r="G65" s="194"/>
      <c r="H65" s="194" t="s">
        <v>122</v>
      </c>
      <c r="I65" s="233" t="s">
        <v>123</v>
      </c>
      <c r="J65" s="194" t="s">
        <v>124</v>
      </c>
      <c r="K65" s="190"/>
      <c r="N65" s="191"/>
      <c r="O65" s="192" t="s">
        <v>345</v>
      </c>
      <c r="P65" s="192" t="s">
        <v>119</v>
      </c>
      <c r="Q65" s="193" t="s">
        <v>120</v>
      </c>
      <c r="R65" s="233" t="s">
        <v>121</v>
      </c>
      <c r="S65" s="194"/>
      <c r="T65" s="194" t="s">
        <v>122</v>
      </c>
      <c r="U65" s="233" t="s">
        <v>123</v>
      </c>
      <c r="V65" s="194" t="s">
        <v>124</v>
      </c>
      <c r="W65" s="190"/>
    </row>
    <row r="66" spans="1:23" ht="30" customHeight="1">
      <c r="A66" s="27"/>
      <c r="B66" s="191"/>
      <c r="C66" s="195">
        <v>2</v>
      </c>
      <c r="D66" s="196">
        <v>0.34027777777777773</v>
      </c>
      <c r="E66" s="197" t="s">
        <v>400</v>
      </c>
      <c r="F66" s="227">
        <v>2</v>
      </c>
      <c r="G66" s="198"/>
      <c r="H66" s="199" t="s">
        <v>403</v>
      </c>
      <c r="I66" s="227">
        <v>0</v>
      </c>
      <c r="J66" s="200" t="s">
        <v>420</v>
      </c>
      <c r="K66" s="190"/>
      <c r="N66" s="191"/>
      <c r="O66" s="195">
        <v>2</v>
      </c>
      <c r="P66" s="196">
        <v>0.34027777777777773</v>
      </c>
      <c r="Q66" s="197"/>
      <c r="R66" s="227">
        <v>2</v>
      </c>
      <c r="S66" s="198"/>
      <c r="U66" s="227">
        <v>0</v>
      </c>
      <c r="V66" s="200" t="s">
        <v>420</v>
      </c>
      <c r="W66" s="190"/>
    </row>
    <row r="67" spans="1:23" ht="30" customHeight="1">
      <c r="A67" s="27"/>
      <c r="B67" s="191"/>
      <c r="C67" s="195">
        <v>1</v>
      </c>
      <c r="D67" s="196">
        <v>0.34027777777777773</v>
      </c>
      <c r="E67" s="197" t="s">
        <v>401</v>
      </c>
      <c r="F67" s="227">
        <v>2</v>
      </c>
      <c r="G67" s="198"/>
      <c r="H67" s="199" t="s">
        <v>404</v>
      </c>
      <c r="I67" s="227">
        <v>0</v>
      </c>
      <c r="J67" s="200" t="s">
        <v>420</v>
      </c>
      <c r="K67" s="190"/>
      <c r="N67" s="191"/>
      <c r="O67" s="195">
        <v>1</v>
      </c>
      <c r="P67" s="196">
        <v>0.34027777777777773</v>
      </c>
      <c r="Q67" s="197"/>
      <c r="R67" s="227">
        <v>2</v>
      </c>
      <c r="S67" s="198"/>
      <c r="U67" s="227">
        <v>0</v>
      </c>
      <c r="V67" s="200" t="s">
        <v>420</v>
      </c>
      <c r="W67" s="190"/>
    </row>
    <row r="68" spans="1:23" ht="30" customHeight="1" thickBot="1">
      <c r="A68" s="27"/>
      <c r="B68" s="191"/>
      <c r="C68" s="201"/>
      <c r="D68" s="329" t="s">
        <v>128</v>
      </c>
      <c r="E68" s="329"/>
      <c r="F68" s="226">
        <f>SUM(F66:F67)</f>
        <v>4</v>
      </c>
      <c r="G68" s="203"/>
      <c r="H68" s="204"/>
      <c r="I68" s="226">
        <f>SUM(I66:I67)</f>
        <v>0</v>
      </c>
      <c r="J68" s="205"/>
      <c r="K68" s="190"/>
      <c r="N68" s="191"/>
      <c r="O68" s="201"/>
      <c r="P68" s="329" t="s">
        <v>128</v>
      </c>
      <c r="Q68" s="329"/>
      <c r="R68" s="226">
        <f>SUM(R66:R67)</f>
        <v>4</v>
      </c>
      <c r="S68" s="203"/>
      <c r="T68" s="204"/>
      <c r="U68" s="226">
        <f>SUM(U66:U67)</f>
        <v>0</v>
      </c>
      <c r="V68" s="205"/>
      <c r="W68" s="190"/>
    </row>
    <row r="69" spans="1:23" ht="30" customHeight="1" thickTop="1">
      <c r="A69" s="27"/>
      <c r="B69" s="191"/>
      <c r="C69" s="188"/>
      <c r="D69" s="188"/>
      <c r="E69" s="188"/>
      <c r="F69" s="237" t="s">
        <v>132</v>
      </c>
      <c r="G69" s="189"/>
      <c r="H69" s="188"/>
      <c r="I69" s="237"/>
      <c r="J69" s="188"/>
      <c r="K69" s="190"/>
      <c r="N69" s="191"/>
      <c r="O69" s="188"/>
      <c r="P69" s="188"/>
      <c r="Q69" s="188"/>
      <c r="R69" s="237" t="s">
        <v>132</v>
      </c>
      <c r="S69" s="189"/>
      <c r="T69" s="188"/>
      <c r="U69" s="237"/>
      <c r="V69" s="188"/>
      <c r="W69" s="190"/>
    </row>
    <row r="70" spans="1:23" ht="30" customHeight="1">
      <c r="A70" s="27"/>
      <c r="B70" s="191"/>
      <c r="C70" s="192" t="s">
        <v>118</v>
      </c>
      <c r="D70" s="192" t="s">
        <v>119</v>
      </c>
      <c r="E70" s="192" t="s">
        <v>120</v>
      </c>
      <c r="F70" s="229" t="s">
        <v>121</v>
      </c>
      <c r="G70" s="192"/>
      <c r="H70" s="192" t="s">
        <v>122</v>
      </c>
      <c r="I70" s="229" t="s">
        <v>123</v>
      </c>
      <c r="J70" s="192" t="s">
        <v>124</v>
      </c>
      <c r="K70" s="190"/>
      <c r="N70" s="191"/>
      <c r="O70" s="192" t="s">
        <v>118</v>
      </c>
      <c r="P70" s="192" t="s">
        <v>119</v>
      </c>
      <c r="Q70" s="192" t="s">
        <v>120</v>
      </c>
      <c r="R70" s="229" t="s">
        <v>121</v>
      </c>
      <c r="S70" s="192"/>
      <c r="T70" s="192" t="s">
        <v>122</v>
      </c>
      <c r="U70" s="229" t="s">
        <v>123</v>
      </c>
      <c r="V70" s="192" t="s">
        <v>124</v>
      </c>
      <c r="W70" s="190"/>
    </row>
    <row r="71" spans="1:23" ht="30" customHeight="1">
      <c r="A71" s="27"/>
      <c r="B71" s="191"/>
      <c r="C71" s="195">
        <v>4</v>
      </c>
      <c r="D71" s="196">
        <v>0.51388888888888895</v>
      </c>
      <c r="E71" s="197" t="s">
        <v>68</v>
      </c>
      <c r="F71" s="227">
        <v>2</v>
      </c>
      <c r="G71" s="206"/>
      <c r="H71" s="199" t="s">
        <v>405</v>
      </c>
      <c r="I71" s="227">
        <v>0</v>
      </c>
      <c r="J71" s="200" t="s">
        <v>422</v>
      </c>
      <c r="K71" s="190"/>
      <c r="N71" s="191"/>
      <c r="O71" s="195">
        <v>4</v>
      </c>
      <c r="P71" s="196">
        <v>0.51388888888888895</v>
      </c>
      <c r="Q71" s="197"/>
      <c r="R71" s="227">
        <v>2</v>
      </c>
      <c r="S71" s="206"/>
      <c r="T71" s="199"/>
      <c r="U71" s="227">
        <v>0</v>
      </c>
      <c r="V71" s="200" t="s">
        <v>422</v>
      </c>
      <c r="W71" s="190"/>
    </row>
    <row r="72" spans="1:23" ht="30" customHeight="1">
      <c r="A72" s="27"/>
      <c r="B72" s="191"/>
      <c r="C72" s="195">
        <v>3</v>
      </c>
      <c r="D72" s="196">
        <v>0.51388888888888895</v>
      </c>
      <c r="E72" s="197" t="s">
        <v>402</v>
      </c>
      <c r="F72" s="239">
        <v>2</v>
      </c>
      <c r="G72" s="209"/>
      <c r="H72" s="199" t="s">
        <v>86</v>
      </c>
      <c r="I72" s="239">
        <v>0</v>
      </c>
      <c r="J72" s="211" t="s">
        <v>408</v>
      </c>
      <c r="K72" s="190"/>
      <c r="N72" s="191"/>
      <c r="O72" s="195">
        <v>3</v>
      </c>
      <c r="P72" s="196">
        <v>0.51388888888888895</v>
      </c>
      <c r="Q72" s="197"/>
      <c r="R72" s="239">
        <v>2</v>
      </c>
      <c r="S72" s="209"/>
      <c r="T72" s="199"/>
      <c r="U72" s="239">
        <v>0</v>
      </c>
      <c r="V72" s="211" t="s">
        <v>408</v>
      </c>
      <c r="W72" s="190"/>
    </row>
    <row r="73" spans="1:23" ht="30" customHeight="1">
      <c r="A73" s="27"/>
      <c r="B73" s="191"/>
      <c r="C73" s="195">
        <v>2</v>
      </c>
      <c r="D73" s="196">
        <v>0.52083333333333337</v>
      </c>
      <c r="E73" s="197" t="s">
        <v>211</v>
      </c>
      <c r="F73" s="227">
        <v>2</v>
      </c>
      <c r="G73" s="206"/>
      <c r="H73" s="199" t="s">
        <v>83</v>
      </c>
      <c r="I73" s="227">
        <v>0</v>
      </c>
      <c r="J73" s="200" t="s">
        <v>423</v>
      </c>
      <c r="K73" s="190"/>
      <c r="N73" s="191"/>
      <c r="O73" s="195">
        <v>2</v>
      </c>
      <c r="P73" s="196">
        <v>0.52083333333333337</v>
      </c>
      <c r="Q73" s="197"/>
      <c r="R73" s="227">
        <v>2</v>
      </c>
      <c r="S73" s="206"/>
      <c r="T73" s="199"/>
      <c r="U73" s="227">
        <v>0</v>
      </c>
      <c r="V73" s="200" t="s">
        <v>423</v>
      </c>
      <c r="W73" s="190"/>
    </row>
    <row r="74" spans="1:23" ht="30" customHeight="1">
      <c r="A74" s="27"/>
      <c r="B74" s="191"/>
      <c r="C74" s="195">
        <v>1</v>
      </c>
      <c r="D74" s="196">
        <v>0.52083333333333337</v>
      </c>
      <c r="E74" s="197" t="s">
        <v>67</v>
      </c>
      <c r="F74" s="239">
        <v>2</v>
      </c>
      <c r="G74" s="209"/>
      <c r="H74" s="199" t="s">
        <v>81</v>
      </c>
      <c r="I74" s="239">
        <v>0</v>
      </c>
      <c r="J74" s="211" t="s">
        <v>419</v>
      </c>
      <c r="K74" s="190"/>
      <c r="N74" s="191"/>
      <c r="O74" s="195">
        <v>1</v>
      </c>
      <c r="P74" s="196">
        <v>0.52083333333333337</v>
      </c>
      <c r="Q74" s="197"/>
      <c r="R74" s="239">
        <v>2</v>
      </c>
      <c r="S74" s="209"/>
      <c r="T74" s="199"/>
      <c r="U74" s="239">
        <v>0</v>
      </c>
      <c r="V74" s="211" t="s">
        <v>419</v>
      </c>
      <c r="W74" s="190"/>
    </row>
    <row r="75" spans="1:23" ht="30" customHeight="1">
      <c r="A75" s="27"/>
      <c r="B75" s="191"/>
      <c r="C75" s="201"/>
      <c r="D75" s="329" t="s">
        <v>128</v>
      </c>
      <c r="E75" s="329"/>
      <c r="F75" s="226">
        <f>SUM(F71:F74)</f>
        <v>8</v>
      </c>
      <c r="G75" s="213"/>
      <c r="H75" s="204"/>
      <c r="I75" s="226">
        <f>SUM(I71:I74)</f>
        <v>0</v>
      </c>
      <c r="J75" s="205"/>
      <c r="K75" s="190"/>
      <c r="N75" s="191"/>
      <c r="O75" s="201"/>
      <c r="P75" s="329" t="s">
        <v>128</v>
      </c>
      <c r="Q75" s="329"/>
      <c r="R75" s="226">
        <f>SUM(R71:R74)</f>
        <v>8</v>
      </c>
      <c r="S75" s="213"/>
      <c r="T75" s="204"/>
      <c r="U75" s="226">
        <f>SUM(U71:U74)</f>
        <v>0</v>
      </c>
      <c r="V75" s="205"/>
      <c r="W75" s="190"/>
    </row>
    <row r="76" spans="1:23" ht="30" customHeight="1">
      <c r="A76" s="27"/>
      <c r="B76" s="191"/>
      <c r="C76" s="201"/>
      <c r="D76" s="328" t="s">
        <v>125</v>
      </c>
      <c r="E76" s="328"/>
      <c r="F76" s="232">
        <f>F75+F68</f>
        <v>12</v>
      </c>
      <c r="G76" s="215"/>
      <c r="H76" s="201"/>
      <c r="I76" s="232">
        <f>I75+I68</f>
        <v>0</v>
      </c>
      <c r="J76" s="205"/>
      <c r="K76" s="190"/>
      <c r="N76" s="191"/>
      <c r="O76" s="201"/>
      <c r="P76" s="328" t="s">
        <v>125</v>
      </c>
      <c r="Q76" s="328"/>
      <c r="R76" s="232">
        <f>R75+R68</f>
        <v>12</v>
      </c>
      <c r="S76" s="215"/>
      <c r="T76" s="201"/>
      <c r="U76" s="232">
        <f>U75+U68</f>
        <v>0</v>
      </c>
      <c r="V76" s="205"/>
      <c r="W76" s="190"/>
    </row>
    <row r="77" spans="1:23" ht="30" customHeight="1">
      <c r="A77" s="27"/>
      <c r="B77" s="191"/>
      <c r="C77" s="201"/>
      <c r="D77" s="216"/>
      <c r="E77" s="216"/>
      <c r="F77" s="217"/>
      <c r="G77" s="217"/>
      <c r="H77" s="218"/>
      <c r="I77" s="219"/>
      <c r="J77" s="205"/>
      <c r="K77" s="190"/>
      <c r="N77" s="191"/>
      <c r="O77" s="201"/>
      <c r="P77" s="216"/>
      <c r="Q77" s="216"/>
      <c r="R77" s="217"/>
      <c r="S77" s="217"/>
      <c r="T77" s="218"/>
      <c r="U77" s="219"/>
      <c r="V77" s="205"/>
      <c r="W77" s="190"/>
    </row>
    <row r="78" spans="1:23" ht="30" customHeight="1" thickBot="1">
      <c r="A78" s="27"/>
      <c r="B78" s="191"/>
      <c r="C78" s="201"/>
      <c r="D78" s="216"/>
      <c r="E78" s="216"/>
      <c r="F78" s="217"/>
      <c r="G78" s="217"/>
      <c r="H78" s="218"/>
      <c r="I78" s="219"/>
      <c r="J78" s="205"/>
      <c r="K78" s="190"/>
      <c r="N78" s="191"/>
      <c r="O78" s="201"/>
      <c r="P78" s="216"/>
      <c r="Q78" s="216"/>
      <c r="R78" s="217"/>
      <c r="S78" s="217"/>
      <c r="T78" s="218"/>
      <c r="U78" s="219"/>
      <c r="V78" s="205"/>
      <c r="W78" s="190"/>
    </row>
    <row r="79" spans="1:23" ht="30" customHeight="1" thickTop="1" thickBot="1">
      <c r="A79" s="27"/>
      <c r="B79" s="220"/>
      <c r="C79" s="221"/>
      <c r="D79" s="221"/>
      <c r="E79" s="222" t="s">
        <v>126</v>
      </c>
      <c r="F79" s="221"/>
      <c r="G79" s="221"/>
      <c r="H79" s="222" t="s">
        <v>126</v>
      </c>
      <c r="I79" s="221"/>
      <c r="J79" s="221"/>
      <c r="K79" s="223"/>
      <c r="N79" s="220"/>
      <c r="O79" s="221"/>
      <c r="P79" s="221"/>
      <c r="Q79" s="222" t="s">
        <v>126</v>
      </c>
      <c r="R79" s="221"/>
      <c r="S79" s="221"/>
      <c r="T79" s="222" t="s">
        <v>126</v>
      </c>
      <c r="U79" s="221"/>
      <c r="V79" s="221"/>
      <c r="W79" s="223"/>
    </row>
    <row r="80" spans="1:23" ht="14" thickTop="1"/>
  </sheetData>
  <mergeCells count="33">
    <mergeCell ref="AB36:AC36"/>
    <mergeCell ref="AB48:AC48"/>
    <mergeCell ref="AB55:AC55"/>
    <mergeCell ref="AB56:AC56"/>
    <mergeCell ref="AB9:AC9"/>
    <mergeCell ref="AB16:AC16"/>
    <mergeCell ref="AB17:AC17"/>
    <mergeCell ref="AB28:AC28"/>
    <mergeCell ref="AB35:AC35"/>
    <mergeCell ref="P75:Q75"/>
    <mergeCell ref="P76:Q76"/>
    <mergeCell ref="P36:Q36"/>
    <mergeCell ref="P48:Q48"/>
    <mergeCell ref="P55:Q55"/>
    <mergeCell ref="P56:Q56"/>
    <mergeCell ref="P68:Q68"/>
    <mergeCell ref="P9:Q9"/>
    <mergeCell ref="P16:Q16"/>
    <mergeCell ref="P17:Q17"/>
    <mergeCell ref="P28:Q28"/>
    <mergeCell ref="P35:Q35"/>
    <mergeCell ref="D76:E76"/>
    <mergeCell ref="D9:E9"/>
    <mergeCell ref="D16:E16"/>
    <mergeCell ref="D17:E17"/>
    <mergeCell ref="D28:E28"/>
    <mergeCell ref="D35:E35"/>
    <mergeCell ref="D36:E36"/>
    <mergeCell ref="D48:E48"/>
    <mergeCell ref="D55:E55"/>
    <mergeCell ref="D56:E56"/>
    <mergeCell ref="D68:E68"/>
    <mergeCell ref="D75:E75"/>
  </mergeCells>
  <pageMargins left="0.7" right="0.7" top="0.75" bottom="0.75" header="0.3" footer="0.3"/>
  <pageSetup scale="2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7E4B6-5B15-754F-89E8-8C59E8024BE6}">
  <sheetPr>
    <pageSetUpPr fitToPage="1"/>
  </sheetPr>
  <dimension ref="B1:AN80"/>
  <sheetViews>
    <sheetView zoomScale="47" zoomScaleNormal="47" workbookViewId="0">
      <selection activeCell="D12" sqref="D12"/>
    </sheetView>
  </sheetViews>
  <sheetFormatPr baseColWidth="10" defaultColWidth="11.5" defaultRowHeight="13"/>
  <cols>
    <col min="2" max="2" width="4.1640625" style="45" bestFit="1" customWidth="1"/>
    <col min="4" max="4" width="23" customWidth="1"/>
    <col min="5" max="5" width="14" customWidth="1"/>
    <col min="7" max="7" width="8.33203125" customWidth="1"/>
    <col min="8" max="8" width="14" customWidth="1"/>
    <col min="9" max="9" width="13.6640625" customWidth="1"/>
    <col min="10" max="10" width="31.5" bestFit="1" customWidth="1"/>
    <col min="11" max="11" width="12" bestFit="1" customWidth="1"/>
    <col min="12" max="12" width="3.6640625" bestFit="1" customWidth="1"/>
    <col min="13" max="13" width="32.1640625" bestFit="1" customWidth="1"/>
    <col min="14" max="14" width="13.33203125" bestFit="1" customWidth="1"/>
    <col min="15" max="15" width="11.1640625" bestFit="1" customWidth="1"/>
    <col min="20" max="20" width="15" bestFit="1" customWidth="1"/>
    <col min="21" max="21" width="15.6640625" customWidth="1"/>
    <col min="22" max="22" width="34" customWidth="1"/>
    <col min="23" max="23" width="12.33203125" customWidth="1"/>
    <col min="24" max="24" width="4.33203125" bestFit="1" customWidth="1"/>
    <col min="25" max="25" width="36" customWidth="1"/>
    <col min="26" max="26" width="11.6640625" customWidth="1"/>
    <col min="27" max="27" width="8.5" bestFit="1" customWidth="1"/>
    <col min="32" max="32" width="17" customWidth="1"/>
    <col min="33" max="33" width="16" customWidth="1"/>
    <col min="34" max="34" width="28.83203125" customWidth="1"/>
    <col min="37" max="37" width="28.5" customWidth="1"/>
    <col min="38" max="38" width="18" customWidth="1"/>
  </cols>
  <sheetData>
    <row r="1" spans="2:40" ht="25">
      <c r="G1" s="225" t="s">
        <v>134</v>
      </c>
      <c r="S1" s="225" t="s">
        <v>111</v>
      </c>
      <c r="AE1" s="225" t="s">
        <v>135</v>
      </c>
    </row>
    <row r="2" spans="2:40" ht="14" thickBot="1"/>
    <row r="3" spans="2:40" s="27" customFormat="1" ht="30" customHeight="1" thickTop="1">
      <c r="B3" s="26"/>
      <c r="G3" s="176" t="s">
        <v>129</v>
      </c>
      <c r="H3" s="177">
        <v>43649</v>
      </c>
      <c r="I3" s="178"/>
      <c r="J3" s="179"/>
      <c r="K3" s="178"/>
      <c r="L3" s="178"/>
      <c r="M3" s="179"/>
      <c r="N3" s="180"/>
      <c r="O3" s="180"/>
      <c r="P3" s="181"/>
      <c r="S3" s="176" t="s">
        <v>129</v>
      </c>
      <c r="T3" s="177">
        <v>43649</v>
      </c>
      <c r="U3" s="178"/>
      <c r="V3" s="179"/>
      <c r="W3" s="178"/>
      <c r="X3" s="178"/>
      <c r="Y3" s="179"/>
      <c r="Z3" s="180"/>
      <c r="AA3" s="180"/>
      <c r="AB3" s="181"/>
      <c r="AE3" s="176" t="s">
        <v>129</v>
      </c>
      <c r="AF3" s="177">
        <v>43649</v>
      </c>
      <c r="AG3" s="178"/>
      <c r="AH3" s="179"/>
      <c r="AI3" s="178"/>
      <c r="AJ3" s="178"/>
      <c r="AK3" s="179"/>
      <c r="AL3" s="180"/>
      <c r="AM3" s="180"/>
      <c r="AN3" s="181"/>
    </row>
    <row r="4" spans="2:40" s="27" customFormat="1" ht="30" customHeight="1" thickBot="1">
      <c r="B4" s="269"/>
      <c r="C4" s="278" t="s">
        <v>474</v>
      </c>
      <c r="D4" s="278"/>
      <c r="E4" s="278"/>
      <c r="F4" s="27">
        <v>1</v>
      </c>
      <c r="G4" s="182"/>
      <c r="H4" s="183" t="s">
        <v>130</v>
      </c>
      <c r="I4" s="224" t="s">
        <v>69</v>
      </c>
      <c r="J4" s="185"/>
      <c r="K4" s="184"/>
      <c r="L4" s="184" t="s">
        <v>131</v>
      </c>
      <c r="M4" s="183" t="s">
        <v>130</v>
      </c>
      <c r="N4" s="224" t="s">
        <v>91</v>
      </c>
      <c r="O4" s="185"/>
      <c r="P4" s="186"/>
      <c r="S4" s="182"/>
      <c r="T4" s="183" t="s">
        <v>130</v>
      </c>
      <c r="U4" s="238" t="str">
        <f>'MATCH PLAY A &amp; B'!E48</f>
        <v>TUT (A)</v>
      </c>
      <c r="V4" s="185"/>
      <c r="W4" s="184"/>
      <c r="X4" s="184" t="s">
        <v>131</v>
      </c>
      <c r="Y4" s="183" t="s">
        <v>130</v>
      </c>
      <c r="Z4" s="238" t="str">
        <f>'MATCH PLAY A &amp; B'!E52</f>
        <v>VC (B)</v>
      </c>
      <c r="AA4" s="185"/>
      <c r="AB4" s="186"/>
      <c r="AE4" s="182"/>
      <c r="AF4" s="183" t="s">
        <v>130</v>
      </c>
      <c r="AG4" s="238" t="str">
        <f>'MATCH PLAY A &amp; B'!D66</f>
        <v>US (B)</v>
      </c>
      <c r="AH4" s="185"/>
      <c r="AI4" s="184"/>
      <c r="AJ4" s="184" t="s">
        <v>131</v>
      </c>
      <c r="AK4" s="183" t="s">
        <v>130</v>
      </c>
      <c r="AL4" s="238" t="str">
        <f>'MATCH PLAY A &amp; B'!D74</f>
        <v>TUT (A)</v>
      </c>
      <c r="AM4" s="185"/>
      <c r="AN4" s="186"/>
    </row>
    <row r="5" spans="2:40" s="27" customFormat="1" ht="30" customHeight="1" thickTop="1">
      <c r="B5" s="269"/>
      <c r="C5" s="278" t="s">
        <v>476</v>
      </c>
      <c r="D5" s="278"/>
      <c r="E5" s="278"/>
      <c r="G5" s="187"/>
      <c r="H5" s="188"/>
      <c r="I5" s="188"/>
      <c r="J5" s="188"/>
      <c r="K5" s="189" t="s">
        <v>133</v>
      </c>
      <c r="L5" s="189"/>
      <c r="M5" s="188"/>
      <c r="N5" s="188"/>
      <c r="O5" s="188"/>
      <c r="P5" s="190"/>
      <c r="S5" s="187"/>
      <c r="T5" s="188"/>
      <c r="U5" s="188"/>
      <c r="V5" s="188"/>
      <c r="W5" s="189" t="s">
        <v>133</v>
      </c>
      <c r="X5" s="189"/>
      <c r="Y5" s="188"/>
      <c r="Z5" s="188"/>
      <c r="AA5" s="188"/>
      <c r="AB5" s="190"/>
      <c r="AE5" s="187"/>
      <c r="AF5" s="188"/>
      <c r="AG5" s="188"/>
      <c r="AH5" s="188"/>
      <c r="AI5" s="189" t="s">
        <v>133</v>
      </c>
      <c r="AJ5" s="189"/>
      <c r="AK5" s="188"/>
      <c r="AL5" s="188"/>
      <c r="AM5" s="188"/>
      <c r="AN5" s="190"/>
    </row>
    <row r="6" spans="2:40" s="27" customFormat="1" ht="30" customHeight="1">
      <c r="B6" s="269"/>
      <c r="C6" s="280" t="s">
        <v>470</v>
      </c>
      <c r="D6" s="280" t="s">
        <v>471</v>
      </c>
      <c r="E6" s="280" t="s">
        <v>472</v>
      </c>
      <c r="G6" s="191"/>
      <c r="H6" s="192" t="s">
        <v>345</v>
      </c>
      <c r="I6" s="192" t="s">
        <v>119</v>
      </c>
      <c r="J6" s="193" t="s">
        <v>120</v>
      </c>
      <c r="K6" s="227" t="s">
        <v>121</v>
      </c>
      <c r="L6" s="194"/>
      <c r="M6" s="194" t="s">
        <v>122</v>
      </c>
      <c r="N6" s="233" t="s">
        <v>123</v>
      </c>
      <c r="O6" s="194" t="s">
        <v>124</v>
      </c>
      <c r="P6" s="190"/>
      <c r="S6" s="191"/>
      <c r="T6" s="192" t="s">
        <v>345</v>
      </c>
      <c r="U6" s="192" t="s">
        <v>119</v>
      </c>
      <c r="V6" s="193" t="s">
        <v>120</v>
      </c>
      <c r="W6" s="194" t="s">
        <v>121</v>
      </c>
      <c r="X6" s="194"/>
      <c r="Y6" s="194" t="s">
        <v>122</v>
      </c>
      <c r="Z6" s="194" t="s">
        <v>123</v>
      </c>
      <c r="AA6" s="194" t="s">
        <v>124</v>
      </c>
      <c r="AB6" s="190"/>
      <c r="AE6" s="191"/>
      <c r="AF6" s="192" t="s">
        <v>345</v>
      </c>
      <c r="AG6" s="192" t="s">
        <v>119</v>
      </c>
      <c r="AH6" s="193" t="s">
        <v>120</v>
      </c>
      <c r="AI6" s="194" t="s">
        <v>121</v>
      </c>
      <c r="AJ6" s="194"/>
      <c r="AK6" s="194" t="s">
        <v>122</v>
      </c>
      <c r="AL6" s="194" t="s">
        <v>123</v>
      </c>
      <c r="AM6" s="194" t="s">
        <v>124</v>
      </c>
      <c r="AN6" s="190"/>
    </row>
    <row r="7" spans="2:40" s="27" customFormat="1" ht="30" customHeight="1">
      <c r="B7" s="270">
        <v>1</v>
      </c>
      <c r="C7" s="197" t="s">
        <v>56</v>
      </c>
      <c r="D7" s="197" t="s">
        <v>58</v>
      </c>
      <c r="E7" s="282">
        <f>$K$46+$K$52+$Z$47+$Z$53+$AI$67+$AI$73</f>
        <v>11</v>
      </c>
      <c r="G7" s="191"/>
      <c r="H7" s="195">
        <v>2</v>
      </c>
      <c r="I7" s="196">
        <v>0.3125</v>
      </c>
      <c r="J7" s="197" t="s">
        <v>366</v>
      </c>
      <c r="K7" s="227">
        <v>2</v>
      </c>
      <c r="L7" s="198"/>
      <c r="M7" s="199" t="s">
        <v>368</v>
      </c>
      <c r="N7" s="227">
        <v>0</v>
      </c>
      <c r="O7" s="200" t="s">
        <v>413</v>
      </c>
      <c r="P7" s="190"/>
      <c r="S7" s="191"/>
      <c r="T7" s="195">
        <v>2</v>
      </c>
      <c r="U7" s="196">
        <v>0.30208333333333331</v>
      </c>
      <c r="V7" s="199" t="s">
        <v>385</v>
      </c>
      <c r="W7" s="198">
        <v>0</v>
      </c>
      <c r="X7" s="198"/>
      <c r="Y7" s="199" t="s">
        <v>438</v>
      </c>
      <c r="Z7" s="198">
        <v>2</v>
      </c>
      <c r="AA7" s="200" t="s">
        <v>417</v>
      </c>
      <c r="AB7" s="190"/>
      <c r="AE7" s="191"/>
      <c r="AF7" s="195">
        <v>2</v>
      </c>
      <c r="AG7" s="196">
        <v>0.30208333333333331</v>
      </c>
      <c r="AH7" s="199" t="s">
        <v>380</v>
      </c>
      <c r="AI7" s="198">
        <v>2</v>
      </c>
      <c r="AJ7" s="198"/>
      <c r="AK7" s="199" t="s">
        <v>385</v>
      </c>
      <c r="AL7" s="198">
        <v>0</v>
      </c>
      <c r="AM7" s="200" t="s">
        <v>410</v>
      </c>
      <c r="AN7" s="190"/>
    </row>
    <row r="8" spans="2:40" s="27" customFormat="1" ht="30" customHeight="1" thickBot="1">
      <c r="B8" s="270">
        <f>B7+1</f>
        <v>2</v>
      </c>
      <c r="C8" s="197" t="s">
        <v>56</v>
      </c>
      <c r="D8" s="197" t="s">
        <v>59</v>
      </c>
      <c r="E8" s="282">
        <f>$K$47+$K$51+$Z$46+$Z$54+$AI$66+$AI$74</f>
        <v>10</v>
      </c>
      <c r="G8" s="191"/>
      <c r="H8" s="195">
        <v>1</v>
      </c>
      <c r="I8" s="196">
        <v>0.3125</v>
      </c>
      <c r="J8" s="197" t="s">
        <v>367</v>
      </c>
      <c r="K8" s="226">
        <v>2</v>
      </c>
      <c r="L8" s="198"/>
      <c r="M8" s="199" t="s">
        <v>369</v>
      </c>
      <c r="N8" s="227">
        <v>0</v>
      </c>
      <c r="O8" s="200" t="s">
        <v>414</v>
      </c>
      <c r="P8" s="190"/>
      <c r="S8" s="191"/>
      <c r="T8" s="195">
        <v>1</v>
      </c>
      <c r="U8" s="196">
        <v>0.30208333333333331</v>
      </c>
      <c r="V8" s="199" t="s">
        <v>387</v>
      </c>
      <c r="W8" s="198">
        <v>0</v>
      </c>
      <c r="X8" s="198"/>
      <c r="Y8" s="199" t="s">
        <v>437</v>
      </c>
      <c r="Z8" s="198">
        <v>2</v>
      </c>
      <c r="AA8" s="200" t="s">
        <v>409</v>
      </c>
      <c r="AB8" s="190"/>
      <c r="AE8" s="191"/>
      <c r="AF8" s="195">
        <v>1</v>
      </c>
      <c r="AG8" s="196">
        <v>0.30208333333333331</v>
      </c>
      <c r="AH8" s="199" t="s">
        <v>381</v>
      </c>
      <c r="AI8" s="198">
        <v>0</v>
      </c>
      <c r="AJ8" s="198"/>
      <c r="AK8" s="199" t="s">
        <v>387</v>
      </c>
      <c r="AL8" s="198">
        <v>2</v>
      </c>
      <c r="AM8" s="200" t="s">
        <v>413</v>
      </c>
      <c r="AN8" s="190"/>
    </row>
    <row r="9" spans="2:40" s="27" customFormat="1" ht="30" customHeight="1" thickTop="1" thickBot="1">
      <c r="B9" s="270">
        <f t="shared" ref="B9:B38" si="0">B8+1</f>
        <v>3</v>
      </c>
      <c r="C9" s="197" t="s">
        <v>56</v>
      </c>
      <c r="D9" s="197" t="s">
        <v>61</v>
      </c>
      <c r="E9" s="282">
        <f>$K$46+$K$54+$Z$46+$Z$51+$AI$66+$AI$71</f>
        <v>10</v>
      </c>
      <c r="G9" s="191"/>
      <c r="H9" s="201"/>
      <c r="I9" s="329" t="s">
        <v>128</v>
      </c>
      <c r="J9" s="329"/>
      <c r="K9" s="228">
        <f>SUM(K7:K8)</f>
        <v>4</v>
      </c>
      <c r="L9" s="203"/>
      <c r="M9" s="204"/>
      <c r="N9" s="226">
        <f>SUM(N7:N8)</f>
        <v>0</v>
      </c>
      <c r="O9" s="205"/>
      <c r="P9" s="190"/>
      <c r="S9" s="191"/>
      <c r="T9" s="201"/>
      <c r="U9" s="329" t="s">
        <v>128</v>
      </c>
      <c r="V9" s="329"/>
      <c r="W9" s="202">
        <f>SUM(W7:W8)</f>
        <v>0</v>
      </c>
      <c r="X9" s="203"/>
      <c r="Y9" s="204"/>
      <c r="Z9" s="202">
        <f>SUM(Z7:Z8)</f>
        <v>4</v>
      </c>
      <c r="AA9" s="205"/>
      <c r="AB9" s="190"/>
      <c r="AE9" s="191"/>
      <c r="AF9" s="201"/>
      <c r="AG9" s="329" t="s">
        <v>128</v>
      </c>
      <c r="AH9" s="329"/>
      <c r="AI9" s="202">
        <f>SUM(AI7:AI8)</f>
        <v>2</v>
      </c>
      <c r="AJ9" s="203"/>
      <c r="AK9" s="204"/>
      <c r="AL9" s="202">
        <f>SUM(AL7:AL8)</f>
        <v>2</v>
      </c>
      <c r="AM9" s="205"/>
      <c r="AN9" s="190"/>
    </row>
    <row r="10" spans="2:40" s="27" customFormat="1" ht="30" customHeight="1" thickTop="1">
      <c r="B10" s="270">
        <f t="shared" si="0"/>
        <v>4</v>
      </c>
      <c r="C10" s="197" t="s">
        <v>69</v>
      </c>
      <c r="D10" s="197" t="s">
        <v>70</v>
      </c>
      <c r="E10" s="282">
        <f>$K$7+$K$13+$Z$66+$Z$74+$AL$46+$AL$52</f>
        <v>9</v>
      </c>
      <c r="G10" s="191"/>
      <c r="H10" s="188"/>
      <c r="I10" s="188"/>
      <c r="J10" s="188"/>
      <c r="K10" s="229" t="s">
        <v>132</v>
      </c>
      <c r="L10" s="189"/>
      <c r="M10" s="188"/>
      <c r="N10" s="228"/>
      <c r="O10" s="188"/>
      <c r="P10" s="190"/>
      <c r="S10" s="191"/>
      <c r="T10" s="188"/>
      <c r="U10" s="188"/>
      <c r="V10" s="188"/>
      <c r="W10" s="189" t="s">
        <v>132</v>
      </c>
      <c r="X10" s="189"/>
      <c r="Y10" s="188"/>
      <c r="Z10" s="188"/>
      <c r="AA10" s="188"/>
      <c r="AB10" s="190"/>
      <c r="AE10" s="191"/>
      <c r="AF10" s="188"/>
      <c r="AG10" s="188"/>
      <c r="AH10" s="188"/>
      <c r="AI10" s="189" t="s">
        <v>132</v>
      </c>
      <c r="AJ10" s="189"/>
      <c r="AK10" s="188"/>
      <c r="AL10" s="188"/>
      <c r="AM10" s="188"/>
      <c r="AN10" s="190"/>
    </row>
    <row r="11" spans="2:40" s="27" customFormat="1" ht="30" customHeight="1">
      <c r="B11" s="270">
        <f t="shared" si="0"/>
        <v>5</v>
      </c>
      <c r="C11" s="197" t="s">
        <v>69</v>
      </c>
      <c r="D11" s="199" t="s">
        <v>73</v>
      </c>
      <c r="E11" s="282">
        <f>$K$8+$K$14+$Z$67+$Z$72+$AL$47+$AL$53</f>
        <v>9</v>
      </c>
      <c r="G11" s="191"/>
      <c r="H11" s="192" t="s">
        <v>118</v>
      </c>
      <c r="I11" s="192" t="s">
        <v>119</v>
      </c>
      <c r="J11" s="192" t="s">
        <v>120</v>
      </c>
      <c r="K11" s="230" t="s">
        <v>121</v>
      </c>
      <c r="L11" s="192"/>
      <c r="M11" s="192" t="s">
        <v>122</v>
      </c>
      <c r="N11" s="229" t="s">
        <v>123</v>
      </c>
      <c r="O11" s="192" t="s">
        <v>124</v>
      </c>
      <c r="P11" s="190"/>
      <c r="S11" s="191"/>
      <c r="T11" s="192" t="s">
        <v>118</v>
      </c>
      <c r="U11" s="192" t="s">
        <v>119</v>
      </c>
      <c r="V11" s="192" t="s">
        <v>120</v>
      </c>
      <c r="W11" s="192" t="s">
        <v>121</v>
      </c>
      <c r="X11" s="192"/>
      <c r="Y11" s="192" t="s">
        <v>122</v>
      </c>
      <c r="Z11" s="192" t="s">
        <v>123</v>
      </c>
      <c r="AA11" s="192" t="s">
        <v>124</v>
      </c>
      <c r="AB11" s="190"/>
      <c r="AE11" s="191"/>
      <c r="AF11" s="192" t="s">
        <v>118</v>
      </c>
      <c r="AG11" s="192" t="s">
        <v>119</v>
      </c>
      <c r="AH11" s="192" t="s">
        <v>120</v>
      </c>
      <c r="AI11" s="192" t="s">
        <v>121</v>
      </c>
      <c r="AJ11" s="192"/>
      <c r="AK11" s="192" t="s">
        <v>122</v>
      </c>
      <c r="AL11" s="192" t="s">
        <v>123</v>
      </c>
      <c r="AM11" s="192" t="s">
        <v>124</v>
      </c>
      <c r="AN11" s="190"/>
    </row>
    <row r="12" spans="2:40" s="27" customFormat="1" ht="30" customHeight="1">
      <c r="B12" s="270">
        <f t="shared" si="0"/>
        <v>6</v>
      </c>
      <c r="C12" s="197" t="s">
        <v>38</v>
      </c>
      <c r="D12" s="199" t="s">
        <v>180</v>
      </c>
      <c r="E12" s="282">
        <f>$K$66+$K$71+$W$66+$W$71+$AL$66+$AL$71</f>
        <v>8</v>
      </c>
      <c r="G12" s="191"/>
      <c r="H12" s="195">
        <v>4</v>
      </c>
      <c r="I12" s="196">
        <v>0.45833333333333331</v>
      </c>
      <c r="J12" s="197" t="s">
        <v>71</v>
      </c>
      <c r="K12" s="231">
        <v>2</v>
      </c>
      <c r="L12" s="206"/>
      <c r="M12" s="199" t="s">
        <v>370</v>
      </c>
      <c r="N12" s="230">
        <v>0</v>
      </c>
      <c r="O12" s="200" t="s">
        <v>413</v>
      </c>
      <c r="P12" s="190"/>
      <c r="S12" s="191"/>
      <c r="T12" s="195">
        <v>4</v>
      </c>
      <c r="U12" s="196">
        <v>0.47916666666666669</v>
      </c>
      <c r="V12" s="199" t="s">
        <v>386</v>
      </c>
      <c r="W12" s="206">
        <v>0</v>
      </c>
      <c r="X12" s="206"/>
      <c r="Y12" s="199" t="s">
        <v>370</v>
      </c>
      <c r="Z12" s="207">
        <v>2</v>
      </c>
      <c r="AA12" s="200" t="s">
        <v>411</v>
      </c>
      <c r="AB12" s="190"/>
      <c r="AE12" s="191"/>
      <c r="AF12" s="195">
        <v>4</v>
      </c>
      <c r="AG12" s="196">
        <v>0.47916666666666669</v>
      </c>
      <c r="AH12" s="199" t="s">
        <v>72</v>
      </c>
      <c r="AI12" s="206">
        <v>0</v>
      </c>
      <c r="AJ12" s="206"/>
      <c r="AK12" s="199" t="s">
        <v>386</v>
      </c>
      <c r="AL12" s="207">
        <v>2</v>
      </c>
      <c r="AM12" s="200" t="s">
        <v>417</v>
      </c>
      <c r="AN12" s="190"/>
    </row>
    <row r="13" spans="2:40" s="27" customFormat="1" ht="30" customHeight="1">
      <c r="B13" s="270">
        <f t="shared" si="0"/>
        <v>7</v>
      </c>
      <c r="C13" s="197" t="s">
        <v>91</v>
      </c>
      <c r="D13" s="199" t="s">
        <v>100</v>
      </c>
      <c r="E13" s="282">
        <f>$N$8+$N$14+$Z$7+$Z$14+$AI$26+$AI$32</f>
        <v>8</v>
      </c>
      <c r="G13" s="191"/>
      <c r="H13" s="195">
        <v>3</v>
      </c>
      <c r="I13" s="196">
        <v>0.45833333333333331</v>
      </c>
      <c r="J13" s="197" t="s">
        <v>70</v>
      </c>
      <c r="K13" s="230">
        <v>2</v>
      </c>
      <c r="L13" s="209"/>
      <c r="M13" s="199" t="s">
        <v>103</v>
      </c>
      <c r="N13" s="231">
        <v>0</v>
      </c>
      <c r="O13" s="211" t="s">
        <v>415</v>
      </c>
      <c r="P13" s="190"/>
      <c r="S13" s="191"/>
      <c r="T13" s="195">
        <v>3</v>
      </c>
      <c r="U13" s="196">
        <v>0.47916666666666669</v>
      </c>
      <c r="V13" s="199" t="s">
        <v>388</v>
      </c>
      <c r="W13" s="209">
        <v>0</v>
      </c>
      <c r="X13" s="209"/>
      <c r="Y13" s="199" t="s">
        <v>103</v>
      </c>
      <c r="Z13" s="210">
        <v>2</v>
      </c>
      <c r="AA13" s="211" t="s">
        <v>409</v>
      </c>
      <c r="AB13" s="190"/>
      <c r="AE13" s="191"/>
      <c r="AF13" s="195">
        <v>3</v>
      </c>
      <c r="AG13" s="196">
        <v>0.47916666666666669</v>
      </c>
      <c r="AH13" s="199" t="s">
        <v>77</v>
      </c>
      <c r="AI13" s="209">
        <v>2</v>
      </c>
      <c r="AJ13" s="209"/>
      <c r="AK13" s="199" t="s">
        <v>388</v>
      </c>
      <c r="AL13" s="210">
        <v>0</v>
      </c>
      <c r="AM13" s="211" t="s">
        <v>419</v>
      </c>
      <c r="AN13" s="190"/>
    </row>
    <row r="14" spans="2:40" s="27" customFormat="1" ht="30" customHeight="1">
      <c r="B14" s="270">
        <f t="shared" si="0"/>
        <v>8</v>
      </c>
      <c r="C14" s="197" t="s">
        <v>38</v>
      </c>
      <c r="D14" s="199" t="s">
        <v>44</v>
      </c>
      <c r="E14" s="282">
        <f>$K$67+$K$73+$W$67+$W$73+$AL$67+$AL$74</f>
        <v>7</v>
      </c>
      <c r="G14" s="191"/>
      <c r="H14" s="195">
        <v>2</v>
      </c>
      <c r="I14" s="196">
        <f t="shared" ref="I14" si="1">I13+TIME(0,10,0)</f>
        <v>0.46527777777777773</v>
      </c>
      <c r="J14" s="197" t="s">
        <v>73</v>
      </c>
      <c r="K14" s="231">
        <v>1</v>
      </c>
      <c r="L14" s="206"/>
      <c r="M14" s="199" t="s">
        <v>100</v>
      </c>
      <c r="N14" s="230">
        <v>1</v>
      </c>
      <c r="O14" s="200" t="s">
        <v>416</v>
      </c>
      <c r="P14" s="190"/>
      <c r="S14" s="191"/>
      <c r="T14" s="195">
        <v>2</v>
      </c>
      <c r="U14" s="196">
        <f t="shared" ref="U14" si="2">U13+TIME(0,10,0)</f>
        <v>0.4861111111111111</v>
      </c>
      <c r="V14" s="199" t="s">
        <v>389</v>
      </c>
      <c r="W14" s="206">
        <v>0</v>
      </c>
      <c r="X14" s="206"/>
      <c r="Y14" s="199" t="s">
        <v>100</v>
      </c>
      <c r="Z14" s="207">
        <v>2</v>
      </c>
      <c r="AA14" s="200" t="s">
        <v>412</v>
      </c>
      <c r="AB14" s="190"/>
      <c r="AE14" s="191"/>
      <c r="AF14" s="195">
        <v>2</v>
      </c>
      <c r="AG14" s="196">
        <f t="shared" ref="AG14" si="3">AG13+TIME(0,10,0)</f>
        <v>0.4861111111111111</v>
      </c>
      <c r="AH14" s="199" t="s">
        <v>76</v>
      </c>
      <c r="AI14" s="206">
        <v>2</v>
      </c>
      <c r="AJ14" s="206"/>
      <c r="AK14" s="199" t="s">
        <v>389</v>
      </c>
      <c r="AL14" s="207">
        <v>0</v>
      </c>
      <c r="AM14" s="200" t="s">
        <v>417</v>
      </c>
      <c r="AN14" s="190"/>
    </row>
    <row r="15" spans="2:40" s="27" customFormat="1" ht="30" customHeight="1">
      <c r="B15" s="270">
        <f t="shared" si="0"/>
        <v>9</v>
      </c>
      <c r="C15" s="197" t="s">
        <v>74</v>
      </c>
      <c r="D15" s="197" t="s">
        <v>76</v>
      </c>
      <c r="E15" s="282">
        <f>$N$47+$N$53+$W$27+$W$33+$AI$14+$AI$8</f>
        <v>7</v>
      </c>
      <c r="G15" s="191"/>
      <c r="H15" s="195">
        <v>1</v>
      </c>
      <c r="I15" s="196">
        <v>0.46527777777777773</v>
      </c>
      <c r="J15" s="197" t="s">
        <v>75</v>
      </c>
      <c r="K15" s="226">
        <v>1</v>
      </c>
      <c r="L15" s="209"/>
      <c r="M15" s="199" t="s">
        <v>371</v>
      </c>
      <c r="N15" s="231">
        <v>1</v>
      </c>
      <c r="O15" s="211" t="s">
        <v>416</v>
      </c>
      <c r="P15" s="190"/>
      <c r="S15" s="191"/>
      <c r="T15" s="195">
        <v>1</v>
      </c>
      <c r="U15" s="196">
        <v>0.4861111111111111</v>
      </c>
      <c r="V15" s="199" t="s">
        <v>210</v>
      </c>
      <c r="W15" s="209">
        <v>2</v>
      </c>
      <c r="X15" s="209"/>
      <c r="Y15" s="199" t="s">
        <v>99</v>
      </c>
      <c r="Z15" s="210">
        <v>0</v>
      </c>
      <c r="AA15" s="211"/>
      <c r="AB15" s="190"/>
      <c r="AE15" s="191"/>
      <c r="AF15" s="195">
        <v>1</v>
      </c>
      <c r="AG15" s="196">
        <v>0.4861111111111111</v>
      </c>
      <c r="AH15" s="199" t="s">
        <v>78</v>
      </c>
      <c r="AI15" s="209">
        <v>2</v>
      </c>
      <c r="AJ15" s="209"/>
      <c r="AK15" s="199" t="s">
        <v>210</v>
      </c>
      <c r="AL15" s="210">
        <v>0</v>
      </c>
      <c r="AM15" s="211" t="s">
        <v>411</v>
      </c>
      <c r="AN15" s="190"/>
    </row>
    <row r="16" spans="2:40" s="27" customFormat="1" ht="30" customHeight="1">
      <c r="B16" s="270">
        <f t="shared" si="0"/>
        <v>10</v>
      </c>
      <c r="C16" s="197" t="s">
        <v>74</v>
      </c>
      <c r="D16" s="197" t="s">
        <v>78</v>
      </c>
      <c r="E16" s="282">
        <f>$N$47+$N$54+$W$27+$W$34+$AI$15+$AI$8</f>
        <v>7</v>
      </c>
      <c r="G16" s="191"/>
      <c r="H16" s="201"/>
      <c r="I16" s="329" t="s">
        <v>128</v>
      </c>
      <c r="J16" s="329"/>
      <c r="K16" s="232">
        <f>SUM(K12:K15)</f>
        <v>6</v>
      </c>
      <c r="L16" s="213"/>
      <c r="M16" s="204"/>
      <c r="N16" s="226">
        <f>SUM(N12:N15)</f>
        <v>2</v>
      </c>
      <c r="O16" s="205"/>
      <c r="P16" s="190"/>
      <c r="S16" s="191"/>
      <c r="T16" s="201"/>
      <c r="U16" s="329" t="s">
        <v>128</v>
      </c>
      <c r="V16" s="329"/>
      <c r="W16" s="212">
        <f>SUM(W12:W15)</f>
        <v>2</v>
      </c>
      <c r="X16" s="213"/>
      <c r="Y16" s="204"/>
      <c r="Z16" s="212">
        <f>SUM(Z12:Z15)</f>
        <v>6</v>
      </c>
      <c r="AA16" s="205"/>
      <c r="AB16" s="190"/>
      <c r="AE16" s="191"/>
      <c r="AF16" s="201"/>
      <c r="AG16" s="329" t="s">
        <v>128</v>
      </c>
      <c r="AH16" s="329"/>
      <c r="AI16" s="212">
        <f>SUM(AI12:AI15)</f>
        <v>6</v>
      </c>
      <c r="AJ16" s="213"/>
      <c r="AK16" s="204"/>
      <c r="AL16" s="212">
        <f>SUM(AL12:AL15)</f>
        <v>2</v>
      </c>
      <c r="AM16" s="205"/>
      <c r="AN16" s="190"/>
    </row>
    <row r="17" spans="2:40" s="27" customFormat="1" ht="30" customHeight="1">
      <c r="B17" s="270">
        <f t="shared" si="0"/>
        <v>11</v>
      </c>
      <c r="C17" s="197" t="s">
        <v>25</v>
      </c>
      <c r="D17" s="197" t="s">
        <v>27</v>
      </c>
      <c r="E17" s="282">
        <f>$N$27+$N$33+$Z$27+$Z$34+$AL$27+$AL$34</f>
        <v>7</v>
      </c>
      <c r="G17" s="191"/>
      <c r="H17" s="201"/>
      <c r="I17" s="328" t="s">
        <v>125</v>
      </c>
      <c r="J17" s="328"/>
      <c r="K17" s="227">
        <f>K16+K9</f>
        <v>10</v>
      </c>
      <c r="L17" s="215"/>
      <c r="M17" s="201"/>
      <c r="N17" s="232">
        <f>N16+N9</f>
        <v>2</v>
      </c>
      <c r="O17" s="205"/>
      <c r="P17" s="190"/>
      <c r="S17" s="191"/>
      <c r="T17" s="201"/>
      <c r="U17" s="328" t="s">
        <v>125</v>
      </c>
      <c r="V17" s="328"/>
      <c r="W17" s="214">
        <f>W16+W9</f>
        <v>2</v>
      </c>
      <c r="X17" s="215"/>
      <c r="Y17" s="201"/>
      <c r="Z17" s="214">
        <f>Z16+Z9</f>
        <v>10</v>
      </c>
      <c r="AA17" s="205"/>
      <c r="AB17" s="190"/>
      <c r="AE17" s="191"/>
      <c r="AF17" s="201"/>
      <c r="AG17" s="328" t="s">
        <v>125</v>
      </c>
      <c r="AH17" s="328"/>
      <c r="AI17" s="214">
        <f>AI16+AI9</f>
        <v>8</v>
      </c>
      <c r="AJ17" s="215"/>
      <c r="AK17" s="201"/>
      <c r="AL17" s="214">
        <f>AL16+AL9</f>
        <v>4</v>
      </c>
      <c r="AM17" s="205"/>
      <c r="AN17" s="190"/>
    </row>
    <row r="18" spans="2:40" s="27" customFormat="1" ht="30" customHeight="1">
      <c r="B18" s="270">
        <f t="shared" si="0"/>
        <v>12</v>
      </c>
      <c r="C18" s="197" t="s">
        <v>25</v>
      </c>
      <c r="D18" s="197" t="s">
        <v>31</v>
      </c>
      <c r="E18" s="282">
        <f>$N$26+$N$34+$Z$32+$Z$26+$AL$26+$AL$31</f>
        <v>7</v>
      </c>
      <c r="G18" s="191"/>
      <c r="H18" s="201"/>
      <c r="I18" s="216"/>
      <c r="J18" s="216"/>
      <c r="K18" s="217"/>
      <c r="L18" s="217"/>
      <c r="M18" s="218"/>
      <c r="N18" s="219"/>
      <c r="O18" s="205"/>
      <c r="P18" s="190"/>
      <c r="S18" s="191"/>
      <c r="T18" s="201"/>
      <c r="U18" s="216"/>
      <c r="V18" s="216"/>
      <c r="W18" s="217"/>
      <c r="X18" s="217"/>
      <c r="Y18" s="218"/>
      <c r="Z18" s="219"/>
      <c r="AA18" s="205"/>
      <c r="AB18" s="190"/>
      <c r="AE18" s="191"/>
      <c r="AF18" s="201"/>
      <c r="AG18" s="216"/>
      <c r="AH18" s="216"/>
      <c r="AI18" s="217"/>
      <c r="AJ18" s="217"/>
      <c r="AK18" s="218"/>
      <c r="AL18" s="219"/>
      <c r="AM18" s="205"/>
      <c r="AN18" s="190"/>
    </row>
    <row r="19" spans="2:40" s="27" customFormat="1" ht="30" customHeight="1" thickBot="1">
      <c r="B19" s="270">
        <f t="shared" si="0"/>
        <v>13</v>
      </c>
      <c r="C19" s="197" t="s">
        <v>24</v>
      </c>
      <c r="D19" s="199" t="s">
        <v>374</v>
      </c>
      <c r="E19" s="282">
        <f>$K$27+$K$32+$W$47+$W$54+$AI$47+$AI$51</f>
        <v>7</v>
      </c>
      <c r="G19" s="191"/>
      <c r="H19" s="201"/>
      <c r="I19" s="216"/>
      <c r="J19" s="216"/>
      <c r="K19" s="217"/>
      <c r="L19" s="217"/>
      <c r="M19" s="218"/>
      <c r="N19" s="219"/>
      <c r="O19" s="205"/>
      <c r="P19" s="190"/>
      <c r="S19" s="191"/>
      <c r="T19" s="201"/>
      <c r="U19" s="216"/>
      <c r="V19" s="216"/>
      <c r="W19" s="217"/>
      <c r="X19" s="217"/>
      <c r="Y19" s="218"/>
      <c r="Z19" s="219"/>
      <c r="AA19" s="205"/>
      <c r="AB19" s="190"/>
      <c r="AE19" s="191"/>
      <c r="AF19" s="201"/>
      <c r="AG19" s="216"/>
      <c r="AH19" s="216"/>
      <c r="AI19" s="217"/>
      <c r="AJ19" s="217"/>
      <c r="AK19" s="218"/>
      <c r="AL19" s="219"/>
      <c r="AM19" s="205"/>
      <c r="AN19" s="190"/>
    </row>
    <row r="20" spans="2:40" s="27" customFormat="1" ht="30" customHeight="1" thickTop="1" thickBot="1">
      <c r="B20" s="270">
        <f t="shared" si="0"/>
        <v>14</v>
      </c>
      <c r="C20" s="197" t="s">
        <v>69</v>
      </c>
      <c r="D20" s="199" t="s">
        <v>75</v>
      </c>
      <c r="E20" s="282">
        <f>$K$8+$K$15+$Z$67+$Z$73+$AL$47+$AL$54</f>
        <v>7</v>
      </c>
      <c r="G20" s="220"/>
      <c r="H20" s="221"/>
      <c r="I20" s="221"/>
      <c r="J20" s="222" t="s">
        <v>126</v>
      </c>
      <c r="K20" s="221"/>
      <c r="L20" s="221"/>
      <c r="M20" s="222" t="s">
        <v>126</v>
      </c>
      <c r="N20" s="221"/>
      <c r="O20" s="221"/>
      <c r="P20" s="223"/>
      <c r="S20" s="220"/>
      <c r="T20" s="221"/>
      <c r="U20" s="221"/>
      <c r="V20" s="222" t="s">
        <v>126</v>
      </c>
      <c r="W20" s="221"/>
      <c r="X20" s="221"/>
      <c r="Y20" s="222" t="s">
        <v>126</v>
      </c>
      <c r="Z20" s="221"/>
      <c r="AA20" s="221"/>
      <c r="AB20" s="223"/>
      <c r="AE20" s="220"/>
      <c r="AF20" s="221"/>
      <c r="AG20" s="221"/>
      <c r="AH20" s="222" t="s">
        <v>126</v>
      </c>
      <c r="AI20" s="221"/>
      <c r="AJ20" s="221"/>
      <c r="AK20" s="222" t="s">
        <v>126</v>
      </c>
      <c r="AL20" s="221"/>
      <c r="AM20" s="221"/>
      <c r="AN20" s="223"/>
    </row>
    <row r="21" spans="2:40" s="27" customFormat="1" ht="30" customHeight="1" thickTop="1" thickBot="1">
      <c r="B21" s="270">
        <f t="shared" si="0"/>
        <v>15</v>
      </c>
      <c r="C21" s="197" t="s">
        <v>38</v>
      </c>
      <c r="D21" s="199" t="s">
        <v>384</v>
      </c>
      <c r="E21" s="282">
        <f>$K$66+$K$72+$W$66+$W$72+$AL$66+$AL$72</f>
        <v>6</v>
      </c>
    </row>
    <row r="22" spans="2:40" s="27" customFormat="1" ht="30" customHeight="1" thickTop="1">
      <c r="B22" s="270">
        <f t="shared" si="0"/>
        <v>16</v>
      </c>
      <c r="C22" s="197" t="s">
        <v>38</v>
      </c>
      <c r="D22" s="199" t="s">
        <v>43</v>
      </c>
      <c r="E22" s="282">
        <f>$K$67+$K$74+$W$74+$W$67+$AL$67+$AL$73</f>
        <v>6</v>
      </c>
      <c r="F22" s="27">
        <v>2</v>
      </c>
      <c r="G22" s="176" t="s">
        <v>129</v>
      </c>
      <c r="H22" s="177">
        <v>43649</v>
      </c>
      <c r="I22" s="178"/>
      <c r="J22" s="179"/>
      <c r="K22" s="178"/>
      <c r="L22" s="178"/>
      <c r="M22" s="179"/>
      <c r="N22" s="180"/>
      <c r="O22" s="180"/>
      <c r="P22" s="181"/>
      <c r="S22" s="176" t="s">
        <v>129</v>
      </c>
      <c r="T22" s="177">
        <v>43649</v>
      </c>
      <c r="U22" s="178"/>
      <c r="V22" s="179"/>
      <c r="W22" s="178"/>
      <c r="X22" s="178"/>
      <c r="Y22" s="179"/>
      <c r="Z22" s="180"/>
      <c r="AA22" s="180"/>
      <c r="AB22" s="181"/>
      <c r="AE22" s="176" t="s">
        <v>129</v>
      </c>
      <c r="AF22" s="177">
        <v>43649</v>
      </c>
      <c r="AG22" s="178"/>
      <c r="AH22" s="179"/>
      <c r="AI22" s="178"/>
      <c r="AJ22" s="178"/>
      <c r="AK22" s="179"/>
      <c r="AL22" s="180"/>
      <c r="AM22" s="180"/>
      <c r="AN22" s="181"/>
    </row>
    <row r="23" spans="2:40" s="27" customFormat="1" ht="30" customHeight="1" thickBot="1">
      <c r="B23" s="270">
        <f t="shared" si="0"/>
        <v>17</v>
      </c>
      <c r="C23" s="197" t="s">
        <v>24</v>
      </c>
      <c r="D23" s="197" t="s">
        <v>26</v>
      </c>
      <c r="E23" s="282">
        <f>$K$27+$K$33+$W$47+$W$52+$AI$54+$AI$47</f>
        <v>6</v>
      </c>
      <c r="G23" s="182"/>
      <c r="H23" s="183" t="s">
        <v>130</v>
      </c>
      <c r="I23" s="224" t="s">
        <v>24</v>
      </c>
      <c r="J23" s="185"/>
      <c r="K23" s="184"/>
      <c r="L23" s="184" t="s">
        <v>131</v>
      </c>
      <c r="M23" s="183" t="s">
        <v>130</v>
      </c>
      <c r="N23" s="224" t="s">
        <v>25</v>
      </c>
      <c r="O23" s="185"/>
      <c r="P23" s="186"/>
      <c r="S23" s="182"/>
      <c r="T23" s="183" t="s">
        <v>130</v>
      </c>
      <c r="U23" s="224" t="str">
        <f>'MATCH PLAY A &amp; B'!E56</f>
        <v>US (B)</v>
      </c>
      <c r="V23" s="185"/>
      <c r="W23" s="184"/>
      <c r="X23" s="184" t="s">
        <v>131</v>
      </c>
      <c r="Y23" s="183" t="s">
        <v>130</v>
      </c>
      <c r="Z23" s="238" t="str">
        <f>'MATCH PLAY A &amp; B'!E60</f>
        <v>UJ (B)</v>
      </c>
      <c r="AA23" s="185"/>
      <c r="AB23" s="186"/>
      <c r="AE23" s="182"/>
      <c r="AF23" s="183" t="s">
        <v>130</v>
      </c>
      <c r="AG23" s="224" t="s">
        <v>91</v>
      </c>
      <c r="AH23" s="185"/>
      <c r="AI23" s="184"/>
      <c r="AJ23" s="184" t="s">
        <v>131</v>
      </c>
      <c r="AK23" s="183" t="s">
        <v>130</v>
      </c>
      <c r="AL23" s="224" t="s">
        <v>25</v>
      </c>
      <c r="AM23" s="185"/>
      <c r="AN23" s="186"/>
    </row>
    <row r="24" spans="2:40" s="27" customFormat="1" ht="30" customHeight="1" thickTop="1">
      <c r="B24" s="270">
        <f t="shared" si="0"/>
        <v>18</v>
      </c>
      <c r="C24" s="197" t="s">
        <v>69</v>
      </c>
      <c r="D24" s="197" t="s">
        <v>71</v>
      </c>
      <c r="E24" s="282">
        <f>$K$7+$K$12+$W$26+$W$31+$AL$46+$AL$51</f>
        <v>6</v>
      </c>
      <c r="G24" s="187"/>
      <c r="H24" s="188"/>
      <c r="I24" s="188"/>
      <c r="J24" s="188"/>
      <c r="K24" s="189" t="s">
        <v>133</v>
      </c>
      <c r="L24" s="189"/>
      <c r="M24" s="188"/>
      <c r="N24" s="188"/>
      <c r="O24" s="188"/>
      <c r="P24" s="190"/>
      <c r="S24" s="187"/>
      <c r="T24" s="188"/>
      <c r="U24" s="188"/>
      <c r="V24" s="188"/>
      <c r="W24" s="189" t="s">
        <v>133</v>
      </c>
      <c r="X24" s="189"/>
      <c r="Y24" s="188"/>
      <c r="Z24" s="188"/>
      <c r="AA24" s="188"/>
      <c r="AB24" s="190"/>
      <c r="AE24" s="187"/>
      <c r="AF24" s="188"/>
      <c r="AG24" s="188"/>
      <c r="AH24" s="188"/>
      <c r="AI24" s="189" t="s">
        <v>133</v>
      </c>
      <c r="AJ24" s="189"/>
      <c r="AK24" s="188"/>
      <c r="AL24" s="188"/>
      <c r="AM24" s="188"/>
      <c r="AN24" s="190"/>
    </row>
    <row r="25" spans="2:40" s="27" customFormat="1" ht="30" customHeight="1">
      <c r="B25" s="270">
        <f t="shared" si="0"/>
        <v>19</v>
      </c>
      <c r="C25" s="197" t="s">
        <v>56</v>
      </c>
      <c r="D25" s="197" t="s">
        <v>379</v>
      </c>
      <c r="E25" s="282">
        <f>$K$47+$K$53+$Z$47+$Z$52+$AI$67+$AI$72</f>
        <v>6</v>
      </c>
      <c r="G25" s="191"/>
      <c r="H25" s="192" t="s">
        <v>345</v>
      </c>
      <c r="I25" s="192" t="s">
        <v>119</v>
      </c>
      <c r="J25" s="193" t="s">
        <v>120</v>
      </c>
      <c r="K25" s="194" t="s">
        <v>121</v>
      </c>
      <c r="L25" s="194"/>
      <c r="M25" s="194" t="s">
        <v>122</v>
      </c>
      <c r="N25" s="194" t="s">
        <v>123</v>
      </c>
      <c r="O25" s="194" t="s">
        <v>124</v>
      </c>
      <c r="P25" s="190"/>
      <c r="S25" s="191"/>
      <c r="T25" s="192" t="s">
        <v>345</v>
      </c>
      <c r="U25" s="192" t="s">
        <v>119</v>
      </c>
      <c r="V25" s="193" t="s">
        <v>120</v>
      </c>
      <c r="W25" s="194" t="s">
        <v>121</v>
      </c>
      <c r="X25" s="194"/>
      <c r="Y25" s="194" t="s">
        <v>122</v>
      </c>
      <c r="Z25" s="194" t="s">
        <v>123</v>
      </c>
      <c r="AA25" s="194" t="s">
        <v>124</v>
      </c>
      <c r="AB25" s="190"/>
      <c r="AE25" s="191"/>
      <c r="AF25" s="192" t="s">
        <v>345</v>
      </c>
      <c r="AG25" s="192" t="s">
        <v>119</v>
      </c>
      <c r="AH25" s="193" t="s">
        <v>120</v>
      </c>
      <c r="AI25" s="194" t="s">
        <v>121</v>
      </c>
      <c r="AJ25" s="194"/>
      <c r="AK25" s="194" t="s">
        <v>122</v>
      </c>
      <c r="AL25" s="194" t="s">
        <v>123</v>
      </c>
      <c r="AM25" s="194" t="s">
        <v>124</v>
      </c>
      <c r="AN25" s="190"/>
    </row>
    <row r="26" spans="2:40" s="27" customFormat="1" ht="30" customHeight="1">
      <c r="B26" s="270">
        <f t="shared" si="0"/>
        <v>20</v>
      </c>
      <c r="C26" s="197" t="s">
        <v>91</v>
      </c>
      <c r="D26" s="197" t="s">
        <v>370</v>
      </c>
      <c r="E26" s="282">
        <f>$N$7+$N$12+$Z$8+$Z$12+$AI$27+$AI$33</f>
        <v>5</v>
      </c>
      <c r="G26" s="191"/>
      <c r="H26" s="195">
        <v>2</v>
      </c>
      <c r="I26" s="196">
        <v>0.31944444444444448</v>
      </c>
      <c r="J26" s="197" t="s">
        <v>372</v>
      </c>
      <c r="K26" s="227">
        <v>2</v>
      </c>
      <c r="L26" s="198"/>
      <c r="M26" s="199" t="s">
        <v>375</v>
      </c>
      <c r="N26" s="227">
        <v>0</v>
      </c>
      <c r="O26" s="200" t="s">
        <v>412</v>
      </c>
      <c r="P26" s="190"/>
      <c r="S26" s="191"/>
      <c r="T26" s="195">
        <v>2</v>
      </c>
      <c r="U26" s="196">
        <v>0.30902777777777779</v>
      </c>
      <c r="V26" s="199" t="s">
        <v>380</v>
      </c>
      <c r="W26" s="198">
        <v>0</v>
      </c>
      <c r="X26" s="198"/>
      <c r="Y26" s="199" t="s">
        <v>375</v>
      </c>
      <c r="Z26" s="198">
        <v>2</v>
      </c>
      <c r="AA26" s="200" t="s">
        <v>412</v>
      </c>
      <c r="AB26" s="190"/>
      <c r="AE26" s="191"/>
      <c r="AF26" s="195">
        <v>2</v>
      </c>
      <c r="AG26" s="196">
        <v>0.30902777777777779</v>
      </c>
      <c r="AH26" s="199" t="s">
        <v>438</v>
      </c>
      <c r="AI26" s="198">
        <v>1</v>
      </c>
      <c r="AJ26" s="198"/>
      <c r="AK26" s="199" t="s">
        <v>375</v>
      </c>
      <c r="AL26" s="198">
        <v>1</v>
      </c>
      <c r="AM26" s="200" t="s">
        <v>416</v>
      </c>
      <c r="AN26" s="190"/>
    </row>
    <row r="27" spans="2:40" s="27" customFormat="1" ht="30" customHeight="1">
      <c r="B27" s="270">
        <f t="shared" si="0"/>
        <v>21</v>
      </c>
      <c r="C27" s="197" t="s">
        <v>91</v>
      </c>
      <c r="D27" s="199" t="s">
        <v>103</v>
      </c>
      <c r="E27" s="282">
        <f>$N$7+$N$13+$Z$7+$Z$13+$AI$26+$AI$31</f>
        <v>5</v>
      </c>
      <c r="G27" s="191"/>
      <c r="H27" s="195">
        <v>1</v>
      </c>
      <c r="I27" s="196">
        <v>0.31944444444444448</v>
      </c>
      <c r="J27" s="197" t="s">
        <v>373</v>
      </c>
      <c r="K27" s="227">
        <v>2</v>
      </c>
      <c r="L27" s="198"/>
      <c r="M27" s="199" t="s">
        <v>376</v>
      </c>
      <c r="N27" s="227">
        <v>0</v>
      </c>
      <c r="O27" s="200" t="s">
        <v>408</v>
      </c>
      <c r="P27" s="190"/>
      <c r="S27" s="191"/>
      <c r="T27" s="195">
        <v>1</v>
      </c>
      <c r="U27" s="196">
        <v>0.30902777777777779</v>
      </c>
      <c r="V27" s="199" t="s">
        <v>381</v>
      </c>
      <c r="W27" s="198">
        <v>0</v>
      </c>
      <c r="X27" s="198"/>
      <c r="Y27" s="199" t="s">
        <v>376</v>
      </c>
      <c r="Z27" s="198">
        <v>2</v>
      </c>
      <c r="AA27" s="200" t="s">
        <v>410</v>
      </c>
      <c r="AB27" s="190"/>
      <c r="AE27" s="191"/>
      <c r="AF27" s="195">
        <v>1</v>
      </c>
      <c r="AG27" s="196">
        <v>0.30902777777777779</v>
      </c>
      <c r="AH27" s="199" t="s">
        <v>437</v>
      </c>
      <c r="AI27" s="198">
        <v>1</v>
      </c>
      <c r="AJ27" s="198"/>
      <c r="AK27" s="199" t="s">
        <v>376</v>
      </c>
      <c r="AL27" s="198">
        <v>1</v>
      </c>
      <c r="AM27" s="200" t="s">
        <v>416</v>
      </c>
      <c r="AN27" s="190"/>
    </row>
    <row r="28" spans="2:40" s="27" customFormat="1" ht="30" customHeight="1" thickBot="1">
      <c r="B28" s="270">
        <f t="shared" si="0"/>
        <v>22</v>
      </c>
      <c r="C28" s="197" t="s">
        <v>25</v>
      </c>
      <c r="D28" s="199" t="s">
        <v>208</v>
      </c>
      <c r="E28" s="282">
        <f>$N$27+$N$31+$Z$27+$Z$31+$AL$27+$AL$32</f>
        <v>5</v>
      </c>
      <c r="G28" s="191"/>
      <c r="H28" s="201"/>
      <c r="I28" s="329" t="s">
        <v>128</v>
      </c>
      <c r="J28" s="329"/>
      <c r="K28" s="226">
        <f>SUM(K26:K27)</f>
        <v>4</v>
      </c>
      <c r="L28" s="203"/>
      <c r="M28" s="204"/>
      <c r="N28" s="226">
        <f>SUM(N26:N27)</f>
        <v>0</v>
      </c>
      <c r="O28" s="205"/>
      <c r="P28" s="190"/>
      <c r="S28" s="191"/>
      <c r="T28" s="201"/>
      <c r="U28" s="329" t="s">
        <v>128</v>
      </c>
      <c r="V28" s="329"/>
      <c r="W28" s="202">
        <f>SUM(W26:W27)</f>
        <v>0</v>
      </c>
      <c r="X28" s="203"/>
      <c r="Y28" s="204"/>
      <c r="Z28" s="202">
        <f>SUM(Z26:Z27)</f>
        <v>4</v>
      </c>
      <c r="AA28" s="205"/>
      <c r="AB28" s="190"/>
      <c r="AE28" s="191"/>
      <c r="AF28" s="201"/>
      <c r="AG28" s="329" t="s">
        <v>128</v>
      </c>
      <c r="AH28" s="329"/>
      <c r="AI28" s="202">
        <f>SUM(AI26:AI27)</f>
        <v>2</v>
      </c>
      <c r="AJ28" s="203"/>
      <c r="AK28" s="204"/>
      <c r="AL28" s="202">
        <f>SUM(AL26:AL27)</f>
        <v>2</v>
      </c>
      <c r="AM28" s="205"/>
      <c r="AN28" s="190"/>
    </row>
    <row r="29" spans="2:40" s="27" customFormat="1" ht="30" customHeight="1" thickTop="1">
      <c r="B29" s="270">
        <f t="shared" si="0"/>
        <v>23</v>
      </c>
      <c r="C29" s="197" t="s">
        <v>91</v>
      </c>
      <c r="D29" s="199" t="s">
        <v>371</v>
      </c>
      <c r="E29" s="282">
        <f>$N$8+$N$15+$Z$8+$Z$15+$AI$27+$AI$34</f>
        <v>5</v>
      </c>
      <c r="G29" s="191"/>
      <c r="H29" s="188"/>
      <c r="I29" s="188"/>
      <c r="J29" s="188"/>
      <c r="K29" s="228" t="s">
        <v>132</v>
      </c>
      <c r="L29" s="189"/>
      <c r="M29" s="188"/>
      <c r="N29" s="228"/>
      <c r="O29" s="188"/>
      <c r="P29" s="190"/>
      <c r="S29" s="191"/>
      <c r="T29" s="188"/>
      <c r="U29" s="188"/>
      <c r="V29" s="188"/>
      <c r="W29" s="189" t="s">
        <v>132</v>
      </c>
      <c r="X29" s="189"/>
      <c r="Y29" s="188"/>
      <c r="Z29" s="188"/>
      <c r="AA29" s="188"/>
      <c r="AB29" s="190"/>
      <c r="AE29" s="191"/>
      <c r="AF29" s="188"/>
      <c r="AG29" s="188"/>
      <c r="AH29" s="188"/>
      <c r="AI29" s="189" t="s">
        <v>132</v>
      </c>
      <c r="AJ29" s="189"/>
      <c r="AK29" s="188"/>
      <c r="AL29" s="188"/>
      <c r="AM29" s="188"/>
      <c r="AN29" s="190"/>
    </row>
    <row r="30" spans="2:40" s="27" customFormat="1" ht="30" customHeight="1">
      <c r="B30" s="270">
        <f t="shared" si="0"/>
        <v>24</v>
      </c>
      <c r="C30" s="197" t="s">
        <v>25</v>
      </c>
      <c r="D30" s="199" t="s">
        <v>29</v>
      </c>
      <c r="E30" s="282">
        <f>$N$26+$N$32+$Z$26+$Z$33+$AL$26+$AL$33</f>
        <v>5</v>
      </c>
      <c r="G30" s="191"/>
      <c r="H30" s="192" t="s">
        <v>118</v>
      </c>
      <c r="I30" s="192" t="s">
        <v>119</v>
      </c>
      <c r="J30" s="192" t="s">
        <v>120</v>
      </c>
      <c r="K30" s="229" t="s">
        <v>121</v>
      </c>
      <c r="L30" s="192"/>
      <c r="M30" s="192" t="s">
        <v>122</v>
      </c>
      <c r="N30" s="229" t="s">
        <v>123</v>
      </c>
      <c r="O30" s="192" t="s">
        <v>124</v>
      </c>
      <c r="P30" s="190"/>
      <c r="S30" s="191"/>
      <c r="T30" s="192" t="s">
        <v>118</v>
      </c>
      <c r="U30" s="192" t="s">
        <v>119</v>
      </c>
      <c r="V30" s="192" t="s">
        <v>120</v>
      </c>
      <c r="W30" s="192" t="s">
        <v>121</v>
      </c>
      <c r="X30" s="192"/>
      <c r="Y30" s="192" t="s">
        <v>122</v>
      </c>
      <c r="Z30" s="192" t="s">
        <v>123</v>
      </c>
      <c r="AA30" s="192" t="s">
        <v>124</v>
      </c>
      <c r="AB30" s="190"/>
      <c r="AE30" s="191"/>
      <c r="AF30" s="192" t="s">
        <v>118</v>
      </c>
      <c r="AG30" s="192" t="s">
        <v>119</v>
      </c>
      <c r="AH30" s="192" t="s">
        <v>120</v>
      </c>
      <c r="AI30" s="192" t="s">
        <v>121</v>
      </c>
      <c r="AJ30" s="192"/>
      <c r="AK30" s="192" t="s">
        <v>122</v>
      </c>
      <c r="AL30" s="192" t="s">
        <v>123</v>
      </c>
      <c r="AM30" s="192" t="s">
        <v>124</v>
      </c>
      <c r="AN30" s="190"/>
    </row>
    <row r="31" spans="2:40" s="27" customFormat="1" ht="30" customHeight="1">
      <c r="B31" s="270">
        <f t="shared" si="0"/>
        <v>25</v>
      </c>
      <c r="C31" s="197" t="s">
        <v>24</v>
      </c>
      <c r="D31" s="197" t="s">
        <v>30</v>
      </c>
      <c r="E31" s="282">
        <f>$K$26+$K$31+$W$46+$W$51+$AI$46+$AI$52</f>
        <v>5</v>
      </c>
      <c r="G31" s="191"/>
      <c r="H31" s="195">
        <v>4</v>
      </c>
      <c r="I31" s="196">
        <v>0.47222222222222227</v>
      </c>
      <c r="J31" s="197" t="s">
        <v>30</v>
      </c>
      <c r="K31" s="230">
        <v>2</v>
      </c>
      <c r="L31" s="206"/>
      <c r="M31" s="199" t="s">
        <v>208</v>
      </c>
      <c r="N31" s="230">
        <v>0</v>
      </c>
      <c r="O31" s="200"/>
      <c r="P31" s="190"/>
      <c r="S31" s="191"/>
      <c r="T31" s="195">
        <v>4</v>
      </c>
      <c r="U31" s="196">
        <v>0.4861111111111111</v>
      </c>
      <c r="V31" s="199" t="s">
        <v>72</v>
      </c>
      <c r="W31" s="206">
        <v>0</v>
      </c>
      <c r="X31" s="206"/>
      <c r="Y31" s="199" t="s">
        <v>208</v>
      </c>
      <c r="Z31" s="207">
        <v>2</v>
      </c>
      <c r="AA31" s="200" t="s">
        <v>409</v>
      </c>
      <c r="AB31" s="190"/>
      <c r="AE31" s="191"/>
      <c r="AF31" s="195">
        <v>4</v>
      </c>
      <c r="AG31" s="196">
        <v>0.4861111111111111</v>
      </c>
      <c r="AH31" s="199" t="s">
        <v>103</v>
      </c>
      <c r="AI31" s="206">
        <v>0</v>
      </c>
      <c r="AJ31" s="206"/>
      <c r="AK31" s="199" t="s">
        <v>477</v>
      </c>
      <c r="AL31" s="207">
        <v>2</v>
      </c>
      <c r="AM31" s="200"/>
      <c r="AN31" s="190"/>
    </row>
    <row r="32" spans="2:40" s="27" customFormat="1" ht="30" customHeight="1">
      <c r="B32" s="270">
        <f t="shared" si="0"/>
        <v>26</v>
      </c>
      <c r="C32" s="197" t="s">
        <v>24</v>
      </c>
      <c r="D32" s="197" t="s">
        <v>209</v>
      </c>
      <c r="E32" s="282">
        <f>$K$26+$K$34+$W$46+$W$53+$AI$53+$AI$46</f>
        <v>4</v>
      </c>
      <c r="G32" s="191"/>
      <c r="H32" s="195">
        <v>3</v>
      </c>
      <c r="I32" s="196">
        <v>0.47222222222222227</v>
      </c>
      <c r="J32" s="197" t="s">
        <v>374</v>
      </c>
      <c r="K32" s="231">
        <v>2</v>
      </c>
      <c r="L32" s="209"/>
      <c r="M32" s="199" t="s">
        <v>29</v>
      </c>
      <c r="N32" s="231">
        <v>0</v>
      </c>
      <c r="O32" s="211"/>
      <c r="P32" s="190"/>
      <c r="S32" s="191"/>
      <c r="T32" s="195">
        <v>3</v>
      </c>
      <c r="U32" s="196">
        <v>0.4861111111111111</v>
      </c>
      <c r="V32" s="199" t="s">
        <v>77</v>
      </c>
      <c r="W32" s="209">
        <v>0</v>
      </c>
      <c r="X32" s="209"/>
      <c r="Y32" s="199" t="s">
        <v>31</v>
      </c>
      <c r="Z32" s="210">
        <v>2</v>
      </c>
      <c r="AA32" s="211" t="s">
        <v>417</v>
      </c>
      <c r="AB32" s="190"/>
      <c r="AE32" s="191"/>
      <c r="AF32" s="195">
        <v>3</v>
      </c>
      <c r="AG32" s="196">
        <v>0.4861111111111111</v>
      </c>
      <c r="AH32" s="199" t="s">
        <v>100</v>
      </c>
      <c r="AI32" s="209">
        <v>2</v>
      </c>
      <c r="AJ32" s="209"/>
      <c r="AK32" s="199" t="s">
        <v>208</v>
      </c>
      <c r="AL32" s="210">
        <v>0</v>
      </c>
      <c r="AM32" s="211"/>
      <c r="AN32" s="190"/>
    </row>
    <row r="33" spans="2:40" s="27" customFormat="1" ht="30" customHeight="1">
      <c r="B33" s="270">
        <f t="shared" si="0"/>
        <v>27</v>
      </c>
      <c r="C33" s="197" t="s">
        <v>74</v>
      </c>
      <c r="D33" s="197" t="s">
        <v>77</v>
      </c>
      <c r="E33" s="282">
        <f>$W$26+$W$32+$N$46+$N$52+$AI$7+$AI$13</f>
        <v>4</v>
      </c>
      <c r="G33" s="191"/>
      <c r="H33" s="195">
        <v>2</v>
      </c>
      <c r="I33" s="196">
        <v>0.47916666666666669</v>
      </c>
      <c r="J33" s="197" t="s">
        <v>26</v>
      </c>
      <c r="K33" s="230">
        <v>0</v>
      </c>
      <c r="L33" s="206"/>
      <c r="M33" s="199" t="s">
        <v>27</v>
      </c>
      <c r="N33" s="230">
        <v>2</v>
      </c>
      <c r="O33" s="200"/>
      <c r="P33" s="190"/>
      <c r="S33" s="191"/>
      <c r="T33" s="195">
        <v>2</v>
      </c>
      <c r="U33" s="196">
        <v>0.49305555555555558</v>
      </c>
      <c r="V33" s="199" t="s">
        <v>76</v>
      </c>
      <c r="W33" s="206">
        <v>2</v>
      </c>
      <c r="X33" s="206"/>
      <c r="Y33" s="199" t="s">
        <v>29</v>
      </c>
      <c r="Z33" s="207">
        <v>0</v>
      </c>
      <c r="AA33" s="200" t="s">
        <v>414</v>
      </c>
      <c r="AB33" s="190"/>
      <c r="AE33" s="191"/>
      <c r="AF33" s="195">
        <v>2</v>
      </c>
      <c r="AG33" s="196">
        <v>0.49305555555555558</v>
      </c>
      <c r="AH33" s="199" t="s">
        <v>370</v>
      </c>
      <c r="AI33" s="206">
        <v>0</v>
      </c>
      <c r="AJ33" s="206"/>
      <c r="AK33" s="199" t="s">
        <v>29</v>
      </c>
      <c r="AL33" s="207">
        <v>2</v>
      </c>
      <c r="AM33" s="200"/>
      <c r="AN33" s="190"/>
    </row>
    <row r="34" spans="2:40" s="27" customFormat="1" ht="30" customHeight="1">
      <c r="B34" s="270">
        <f t="shared" si="0"/>
        <v>28</v>
      </c>
      <c r="C34" s="197" t="s">
        <v>87</v>
      </c>
      <c r="D34" s="197" t="s">
        <v>386</v>
      </c>
      <c r="E34" s="282">
        <f>$N$67+$W$8+$AL$8+$W$12+$N$71+$AL$12</f>
        <v>4</v>
      </c>
      <c r="G34" s="191"/>
      <c r="H34" s="195">
        <v>1</v>
      </c>
      <c r="I34" s="196">
        <v>0.47916666666666669</v>
      </c>
      <c r="J34" s="197" t="s">
        <v>209</v>
      </c>
      <c r="K34" s="231">
        <v>2</v>
      </c>
      <c r="L34" s="209"/>
      <c r="M34" s="199" t="s">
        <v>31</v>
      </c>
      <c r="N34" s="231">
        <v>0</v>
      </c>
      <c r="O34" s="211"/>
      <c r="P34" s="190"/>
      <c r="S34" s="191"/>
      <c r="T34" s="195">
        <v>1</v>
      </c>
      <c r="U34" s="196">
        <v>0.49305555555555558</v>
      </c>
      <c r="V34" s="199" t="s">
        <v>78</v>
      </c>
      <c r="W34" s="209">
        <v>1</v>
      </c>
      <c r="X34" s="209"/>
      <c r="Y34" s="199" t="s">
        <v>27</v>
      </c>
      <c r="Z34" s="210">
        <v>1</v>
      </c>
      <c r="AA34" s="211" t="s">
        <v>416</v>
      </c>
      <c r="AB34" s="190"/>
      <c r="AE34" s="191"/>
      <c r="AF34" s="195">
        <v>1</v>
      </c>
      <c r="AG34" s="196">
        <v>0.49305555555555558</v>
      </c>
      <c r="AH34" s="199" t="s">
        <v>99</v>
      </c>
      <c r="AI34" s="209">
        <v>1</v>
      </c>
      <c r="AJ34" s="209"/>
      <c r="AK34" s="199" t="s">
        <v>27</v>
      </c>
      <c r="AL34" s="210">
        <v>1</v>
      </c>
      <c r="AM34" s="211"/>
      <c r="AN34" s="190"/>
    </row>
    <row r="35" spans="2:40" s="27" customFormat="1" ht="30" customHeight="1">
      <c r="B35" s="270">
        <f>B34+1</f>
        <v>29</v>
      </c>
      <c r="C35" s="197" t="s">
        <v>87</v>
      </c>
      <c r="D35" s="199" t="s">
        <v>210</v>
      </c>
      <c r="E35" s="282">
        <f>$N$74+$N$67+$W$15+$W$8+$AL$8+$AL$15</f>
        <v>4</v>
      </c>
      <c r="G35" s="191"/>
      <c r="H35" s="201"/>
      <c r="I35" s="329" t="s">
        <v>128</v>
      </c>
      <c r="J35" s="329"/>
      <c r="K35" s="226">
        <f>SUM(K31:K34)</f>
        <v>6</v>
      </c>
      <c r="L35" s="213"/>
      <c r="M35" s="204"/>
      <c r="N35" s="226">
        <f>SUM(N31:N34)</f>
        <v>2</v>
      </c>
      <c r="O35" s="205"/>
      <c r="P35" s="190"/>
      <c r="S35" s="191"/>
      <c r="T35" s="201"/>
      <c r="U35" s="329" t="s">
        <v>128</v>
      </c>
      <c r="V35" s="329"/>
      <c r="W35" s="212">
        <f>SUM(W31:W34)</f>
        <v>3</v>
      </c>
      <c r="X35" s="213"/>
      <c r="Y35" s="204"/>
      <c r="Z35" s="212">
        <f>SUM(Z31:Z34)</f>
        <v>5</v>
      </c>
      <c r="AA35" s="205"/>
      <c r="AB35" s="190"/>
      <c r="AE35" s="191"/>
      <c r="AF35" s="201"/>
      <c r="AG35" s="329" t="s">
        <v>128</v>
      </c>
      <c r="AH35" s="329"/>
      <c r="AI35" s="212">
        <f>SUM(AI31:AI34)</f>
        <v>3</v>
      </c>
      <c r="AJ35" s="213"/>
      <c r="AK35" s="204"/>
      <c r="AL35" s="212">
        <f>SUM(AL31:AL34)</f>
        <v>5</v>
      </c>
      <c r="AM35" s="205"/>
      <c r="AN35" s="190"/>
    </row>
    <row r="36" spans="2:40" s="27" customFormat="1" ht="30" customHeight="1">
      <c r="B36" s="270">
        <f t="shared" si="0"/>
        <v>30</v>
      </c>
      <c r="C36" s="197" t="s">
        <v>74</v>
      </c>
      <c r="D36" s="199" t="s">
        <v>72</v>
      </c>
      <c r="E36" s="282">
        <f>$N$46+$N$51+$W$26+$W$31+$AI$7+$AI$12</f>
        <v>2</v>
      </c>
      <c r="G36" s="191"/>
      <c r="H36" s="201"/>
      <c r="I36" s="328" t="s">
        <v>125</v>
      </c>
      <c r="J36" s="328"/>
      <c r="K36" s="232">
        <f>K35+K28</f>
        <v>10</v>
      </c>
      <c r="L36" s="215"/>
      <c r="M36" s="201"/>
      <c r="N36" s="232">
        <f>N35+N28</f>
        <v>2</v>
      </c>
      <c r="O36" s="205"/>
      <c r="P36" s="190"/>
      <c r="S36" s="191"/>
      <c r="T36" s="201"/>
      <c r="U36" s="328" t="s">
        <v>125</v>
      </c>
      <c r="V36" s="328"/>
      <c r="W36" s="214">
        <f>W35+W28</f>
        <v>3</v>
      </c>
      <c r="X36" s="215"/>
      <c r="Y36" s="201"/>
      <c r="Z36" s="214">
        <f>Z35+Z28</f>
        <v>9</v>
      </c>
      <c r="AA36" s="205"/>
      <c r="AB36" s="190"/>
      <c r="AE36" s="191"/>
      <c r="AF36" s="201"/>
      <c r="AG36" s="328" t="s">
        <v>125</v>
      </c>
      <c r="AH36" s="328"/>
      <c r="AI36" s="214">
        <f>AI35+AI28</f>
        <v>5</v>
      </c>
      <c r="AJ36" s="215"/>
      <c r="AK36" s="201"/>
      <c r="AL36" s="214">
        <f>AL35+AL28</f>
        <v>7</v>
      </c>
      <c r="AM36" s="205"/>
      <c r="AN36" s="190"/>
    </row>
    <row r="37" spans="2:40" s="27" customFormat="1" ht="30" customHeight="1">
      <c r="B37" s="270">
        <f t="shared" si="0"/>
        <v>31</v>
      </c>
      <c r="C37" s="197" t="s">
        <v>87</v>
      </c>
      <c r="D37" s="199" t="s">
        <v>388</v>
      </c>
      <c r="E37" s="282">
        <f>$N$72+$N$66+$W$7+$AL$7+$AL$13</f>
        <v>0</v>
      </c>
      <c r="G37" s="191"/>
      <c r="H37" s="201"/>
      <c r="I37" s="216"/>
      <c r="J37" s="216"/>
      <c r="K37" s="217"/>
      <c r="L37" s="217"/>
      <c r="M37" s="218"/>
      <c r="N37" s="219"/>
      <c r="O37" s="205"/>
      <c r="P37" s="190"/>
      <c r="S37" s="191"/>
      <c r="T37" s="201"/>
      <c r="U37" s="216"/>
      <c r="V37" s="216"/>
      <c r="W37" s="217"/>
      <c r="X37" s="217"/>
      <c r="Y37" s="218"/>
      <c r="Z37" s="219"/>
      <c r="AA37" s="205"/>
      <c r="AB37" s="190"/>
      <c r="AE37" s="191"/>
      <c r="AF37" s="201"/>
      <c r="AG37" s="216"/>
      <c r="AH37" s="216"/>
      <c r="AI37" s="217"/>
      <c r="AJ37" s="217"/>
      <c r="AK37" s="218"/>
      <c r="AL37" s="219"/>
      <c r="AM37" s="205"/>
      <c r="AN37" s="190"/>
    </row>
    <row r="38" spans="2:40" s="27" customFormat="1" ht="30" customHeight="1" thickBot="1">
      <c r="B38" s="270">
        <f t="shared" si="0"/>
        <v>32</v>
      </c>
      <c r="C38" s="197" t="s">
        <v>87</v>
      </c>
      <c r="D38" s="199" t="s">
        <v>389</v>
      </c>
      <c r="E38" s="282">
        <f>$N$66+$N$73+$W$7+$W$14+$AL$7+$AL$14</f>
        <v>0</v>
      </c>
      <c r="G38" s="191"/>
      <c r="H38" s="201"/>
      <c r="I38" s="216"/>
      <c r="J38" s="216"/>
      <c r="K38" s="217"/>
      <c r="L38" s="217"/>
      <c r="M38" s="218"/>
      <c r="N38" s="219"/>
      <c r="O38" s="205"/>
      <c r="P38" s="190"/>
      <c r="S38" s="191"/>
      <c r="T38" s="201"/>
      <c r="U38" s="216"/>
      <c r="V38" s="216"/>
      <c r="W38" s="217"/>
      <c r="X38" s="217"/>
      <c r="Y38" s="218"/>
      <c r="Z38" s="219"/>
      <c r="AA38" s="205"/>
      <c r="AB38" s="190"/>
      <c r="AE38" s="191"/>
      <c r="AF38" s="201"/>
      <c r="AG38" s="216"/>
      <c r="AH38" s="216"/>
      <c r="AI38" s="217"/>
      <c r="AJ38" s="217"/>
      <c r="AK38" s="218"/>
      <c r="AL38" s="219"/>
      <c r="AM38" s="205"/>
      <c r="AN38" s="190"/>
    </row>
    <row r="39" spans="2:40" s="27" customFormat="1" ht="30" customHeight="1" thickTop="1" thickBot="1">
      <c r="B39" s="26"/>
      <c r="G39" s="220"/>
      <c r="H39" s="221"/>
      <c r="I39" s="221"/>
      <c r="J39" s="222" t="s">
        <v>126</v>
      </c>
      <c r="K39" s="221"/>
      <c r="L39" s="221"/>
      <c r="M39" s="222" t="s">
        <v>126</v>
      </c>
      <c r="N39" s="221"/>
      <c r="O39" s="221"/>
      <c r="P39" s="223"/>
      <c r="S39" s="220"/>
      <c r="T39" s="221"/>
      <c r="U39" s="221"/>
      <c r="V39" s="222" t="s">
        <v>126</v>
      </c>
      <c r="W39" s="221"/>
      <c r="X39" s="221"/>
      <c r="Y39" s="222" t="s">
        <v>126</v>
      </c>
      <c r="Z39" s="221"/>
      <c r="AA39" s="221"/>
      <c r="AB39" s="223"/>
      <c r="AE39" s="220"/>
      <c r="AF39" s="221"/>
      <c r="AG39" s="221"/>
      <c r="AH39" s="222" t="s">
        <v>126</v>
      </c>
      <c r="AI39" s="221"/>
      <c r="AJ39" s="221"/>
      <c r="AK39" s="222" t="s">
        <v>126</v>
      </c>
      <c r="AL39" s="221"/>
      <c r="AM39" s="221"/>
      <c r="AN39" s="223"/>
    </row>
    <row r="40" spans="2:40" ht="30" customHeight="1" thickTop="1"/>
    <row r="41" spans="2:40" ht="30" customHeight="1" thickBot="1"/>
    <row r="42" spans="2:40" s="27" customFormat="1" ht="30" customHeight="1" thickTop="1">
      <c r="B42" s="26"/>
      <c r="F42" s="27">
        <v>3</v>
      </c>
      <c r="G42" s="176" t="s">
        <v>129</v>
      </c>
      <c r="H42" s="177">
        <v>43649</v>
      </c>
      <c r="I42" s="178"/>
      <c r="J42" s="179"/>
      <c r="K42" s="178"/>
      <c r="L42" s="178"/>
      <c r="M42" s="179"/>
      <c r="N42" s="180"/>
      <c r="O42" s="180"/>
      <c r="P42" s="181"/>
      <c r="S42" s="176" t="s">
        <v>129</v>
      </c>
      <c r="T42" s="177">
        <v>43649</v>
      </c>
      <c r="U42" s="178"/>
      <c r="V42" s="179"/>
      <c r="W42" s="178"/>
      <c r="X42" s="178"/>
      <c r="Y42" s="179"/>
      <c r="Z42" s="180"/>
      <c r="AA42" s="180"/>
      <c r="AB42" s="181"/>
      <c r="AE42" s="176" t="s">
        <v>129</v>
      </c>
      <c r="AF42" s="177">
        <v>43649</v>
      </c>
      <c r="AG42" s="178"/>
      <c r="AH42" s="179"/>
      <c r="AI42" s="178"/>
      <c r="AJ42" s="178"/>
      <c r="AK42" s="179"/>
      <c r="AL42" s="180"/>
      <c r="AM42" s="180"/>
      <c r="AN42" s="181"/>
    </row>
    <row r="43" spans="2:40" s="27" customFormat="1" ht="30" customHeight="1" thickBot="1">
      <c r="B43" s="26"/>
      <c r="G43" s="182"/>
      <c r="H43" s="183" t="s">
        <v>130</v>
      </c>
      <c r="I43" s="224" t="s">
        <v>56</v>
      </c>
      <c r="J43" s="185"/>
      <c r="K43" s="184"/>
      <c r="L43" s="184" t="s">
        <v>131</v>
      </c>
      <c r="M43" s="183" t="s">
        <v>130</v>
      </c>
      <c r="N43" s="224" t="s">
        <v>74</v>
      </c>
      <c r="O43" s="185"/>
      <c r="P43" s="186"/>
      <c r="S43" s="182"/>
      <c r="T43" s="183" t="s">
        <v>130</v>
      </c>
      <c r="U43" s="238" t="str">
        <f>'MATCH PLAY A &amp; B'!G60</f>
        <v>UJ (A)</v>
      </c>
      <c r="V43" s="185"/>
      <c r="W43" s="184"/>
      <c r="X43" s="184" t="s">
        <v>131</v>
      </c>
      <c r="Y43" s="183" t="s">
        <v>130</v>
      </c>
      <c r="Z43" s="224" t="str">
        <f>'MATCH PLAY A &amp; B'!G56</f>
        <v>UCT (A)</v>
      </c>
      <c r="AA43" s="185"/>
      <c r="AB43" s="186"/>
      <c r="AE43" s="182"/>
      <c r="AF43" s="183" t="s">
        <v>130</v>
      </c>
      <c r="AG43" s="238" t="s">
        <v>456</v>
      </c>
      <c r="AH43" s="185"/>
      <c r="AI43" s="184"/>
      <c r="AJ43" s="184" t="s">
        <v>131</v>
      </c>
      <c r="AK43" s="183" t="s">
        <v>130</v>
      </c>
      <c r="AL43" s="224" t="s">
        <v>69</v>
      </c>
      <c r="AM43" s="185"/>
      <c r="AN43" s="186"/>
    </row>
    <row r="44" spans="2:40" s="27" customFormat="1" ht="30" customHeight="1" thickTop="1">
      <c r="B44" s="26"/>
      <c r="G44" s="187"/>
      <c r="H44" s="188"/>
      <c r="I44" s="188"/>
      <c r="J44" s="188"/>
      <c r="K44" s="189" t="s">
        <v>133</v>
      </c>
      <c r="L44" s="189"/>
      <c r="M44" s="188"/>
      <c r="N44" s="188"/>
      <c r="O44" s="188"/>
      <c r="P44" s="190"/>
      <c r="S44" s="187"/>
      <c r="T44" s="188"/>
      <c r="U44" s="188"/>
      <c r="V44" s="188"/>
      <c r="W44" s="189" t="s">
        <v>133</v>
      </c>
      <c r="X44" s="189"/>
      <c r="Y44" s="188"/>
      <c r="Z44" s="188"/>
      <c r="AA44" s="188"/>
      <c r="AB44" s="190"/>
      <c r="AE44" s="187"/>
      <c r="AF44" s="188"/>
      <c r="AG44" s="188"/>
      <c r="AH44" s="188"/>
      <c r="AI44" s="189" t="s">
        <v>133</v>
      </c>
      <c r="AJ44" s="189"/>
      <c r="AK44" s="188"/>
      <c r="AL44" s="188"/>
      <c r="AM44" s="188"/>
      <c r="AN44" s="190"/>
    </row>
    <row r="45" spans="2:40" s="27" customFormat="1" ht="30" customHeight="1">
      <c r="B45" s="26"/>
      <c r="G45" s="191"/>
      <c r="H45" s="192" t="s">
        <v>345</v>
      </c>
      <c r="I45" s="192" t="s">
        <v>119</v>
      </c>
      <c r="J45" s="193" t="s">
        <v>120</v>
      </c>
      <c r="K45" s="194" t="s">
        <v>121</v>
      </c>
      <c r="L45" s="194"/>
      <c r="M45" s="194" t="s">
        <v>122</v>
      </c>
      <c r="N45" s="194" t="s">
        <v>123</v>
      </c>
      <c r="O45" s="194" t="s">
        <v>124</v>
      </c>
      <c r="P45" s="190"/>
      <c r="S45" s="191"/>
      <c r="T45" s="192" t="s">
        <v>345</v>
      </c>
      <c r="U45" s="192" t="s">
        <v>119</v>
      </c>
      <c r="V45" s="193" t="s">
        <v>120</v>
      </c>
      <c r="W45" s="194" t="s">
        <v>121</v>
      </c>
      <c r="X45" s="194"/>
      <c r="Y45" s="194" t="s">
        <v>122</v>
      </c>
      <c r="Z45" s="194" t="s">
        <v>123</v>
      </c>
      <c r="AA45" s="194" t="s">
        <v>124</v>
      </c>
      <c r="AB45" s="190"/>
      <c r="AE45" s="191"/>
      <c r="AF45" s="192" t="s">
        <v>345</v>
      </c>
      <c r="AG45" s="192" t="s">
        <v>119</v>
      </c>
      <c r="AH45" s="193" t="s">
        <v>120</v>
      </c>
      <c r="AI45" s="194" t="s">
        <v>121</v>
      </c>
      <c r="AJ45" s="194"/>
      <c r="AK45" s="194" t="s">
        <v>122</v>
      </c>
      <c r="AL45" s="194" t="s">
        <v>123</v>
      </c>
      <c r="AM45" s="194" t="s">
        <v>124</v>
      </c>
      <c r="AN45" s="190"/>
    </row>
    <row r="46" spans="2:40" s="27" customFormat="1" ht="30" customHeight="1">
      <c r="B46" s="26"/>
      <c r="G46" s="191"/>
      <c r="H46" s="195">
        <v>2</v>
      </c>
      <c r="I46" s="196">
        <v>0.3263888888888889</v>
      </c>
      <c r="J46" s="197" t="s">
        <v>377</v>
      </c>
      <c r="K46" s="227">
        <v>2</v>
      </c>
      <c r="L46" s="198"/>
      <c r="M46" s="199" t="s">
        <v>380</v>
      </c>
      <c r="N46" s="227">
        <v>0</v>
      </c>
      <c r="O46" s="200" t="s">
        <v>417</v>
      </c>
      <c r="P46" s="190"/>
      <c r="S46" s="191"/>
      <c r="T46" s="195">
        <v>2</v>
      </c>
      <c r="U46" s="196">
        <v>0.31597222222222221</v>
      </c>
      <c r="V46" s="197" t="s">
        <v>372</v>
      </c>
      <c r="W46" s="198">
        <v>0</v>
      </c>
      <c r="X46" s="198"/>
      <c r="Y46" s="197" t="s">
        <v>428</v>
      </c>
      <c r="Z46" s="198">
        <v>2</v>
      </c>
      <c r="AA46" s="200"/>
      <c r="AB46" s="190"/>
      <c r="AE46" s="191"/>
      <c r="AF46" s="195">
        <v>2</v>
      </c>
      <c r="AG46" s="196">
        <v>0.31597222222222221</v>
      </c>
      <c r="AH46" s="197" t="s">
        <v>372</v>
      </c>
      <c r="AI46" s="206">
        <v>0</v>
      </c>
      <c r="AJ46" s="198"/>
      <c r="AK46" s="197" t="s">
        <v>366</v>
      </c>
      <c r="AL46" s="227">
        <v>2</v>
      </c>
      <c r="AM46" s="200" t="s">
        <v>421</v>
      </c>
      <c r="AN46" s="190"/>
    </row>
    <row r="47" spans="2:40" s="27" customFormat="1" ht="30" customHeight="1">
      <c r="B47" s="26"/>
      <c r="G47" s="191"/>
      <c r="H47" s="195">
        <v>1</v>
      </c>
      <c r="I47" s="196">
        <v>0.3263888888888889</v>
      </c>
      <c r="J47" s="197" t="s">
        <v>378</v>
      </c>
      <c r="K47" s="227">
        <v>0</v>
      </c>
      <c r="L47" s="198"/>
      <c r="M47" s="199" t="s">
        <v>381</v>
      </c>
      <c r="N47" s="227">
        <v>2</v>
      </c>
      <c r="O47" s="200" t="s">
        <v>413</v>
      </c>
      <c r="P47" s="190"/>
      <c r="S47" s="191"/>
      <c r="T47" s="195">
        <v>1</v>
      </c>
      <c r="U47" s="196">
        <v>0.31597222222222221</v>
      </c>
      <c r="V47" s="197" t="s">
        <v>373</v>
      </c>
      <c r="W47" s="198">
        <v>1</v>
      </c>
      <c r="X47" s="198"/>
      <c r="Y47" s="197" t="s">
        <v>427</v>
      </c>
      <c r="Z47" s="198">
        <v>1</v>
      </c>
      <c r="AA47" s="200"/>
      <c r="AB47" s="190"/>
      <c r="AE47" s="191"/>
      <c r="AF47" s="195">
        <v>1</v>
      </c>
      <c r="AG47" s="196">
        <v>0.31597222222222221</v>
      </c>
      <c r="AH47" s="197" t="s">
        <v>373</v>
      </c>
      <c r="AI47" s="206">
        <v>0</v>
      </c>
      <c r="AJ47" s="198"/>
      <c r="AK47" s="197" t="s">
        <v>367</v>
      </c>
      <c r="AL47" s="227">
        <v>2</v>
      </c>
      <c r="AM47" s="200" t="s">
        <v>414</v>
      </c>
      <c r="AN47" s="190"/>
    </row>
    <row r="48" spans="2:40" s="27" customFormat="1" ht="30" customHeight="1" thickBot="1">
      <c r="B48" s="26"/>
      <c r="G48" s="191"/>
      <c r="H48" s="201"/>
      <c r="I48" s="329" t="s">
        <v>128</v>
      </c>
      <c r="J48" s="329"/>
      <c r="K48" s="226">
        <f>SUM(K46:K47)</f>
        <v>2</v>
      </c>
      <c r="L48" s="203"/>
      <c r="M48" s="204"/>
      <c r="N48" s="226">
        <f>SUM(N46:N47)</f>
        <v>2</v>
      </c>
      <c r="O48" s="205"/>
      <c r="P48" s="190"/>
      <c r="S48" s="191"/>
      <c r="T48" s="201"/>
      <c r="U48" s="329" t="s">
        <v>128</v>
      </c>
      <c r="V48" s="329"/>
      <c r="W48" s="202">
        <f>SUM(W46:W47)</f>
        <v>1</v>
      </c>
      <c r="X48" s="203"/>
      <c r="Y48" s="204"/>
      <c r="Z48" s="202">
        <f>SUM(Z46:Z47)</f>
        <v>3</v>
      </c>
      <c r="AA48" s="205"/>
      <c r="AB48" s="190"/>
      <c r="AE48" s="191"/>
      <c r="AF48" s="201"/>
      <c r="AG48" s="329" t="s">
        <v>128</v>
      </c>
      <c r="AH48" s="329"/>
      <c r="AI48" s="212">
        <f>SUM(AI46:AI47)</f>
        <v>0</v>
      </c>
      <c r="AJ48" s="203"/>
      <c r="AK48" s="204"/>
      <c r="AL48" s="226">
        <f>SUM(AL46:AL47)</f>
        <v>4</v>
      </c>
      <c r="AM48" s="205"/>
      <c r="AN48" s="190"/>
    </row>
    <row r="49" spans="2:40" s="27" customFormat="1" ht="30" customHeight="1" thickTop="1">
      <c r="B49" s="26"/>
      <c r="G49" s="191"/>
      <c r="H49" s="188"/>
      <c r="I49" s="188"/>
      <c r="J49" s="188"/>
      <c r="K49" s="237" t="s">
        <v>132</v>
      </c>
      <c r="L49" s="189"/>
      <c r="M49" s="188"/>
      <c r="N49" s="228"/>
      <c r="O49" s="188"/>
      <c r="P49" s="190"/>
      <c r="S49" s="191"/>
      <c r="T49" s="188"/>
      <c r="U49" s="188"/>
      <c r="V49" s="188"/>
      <c r="W49" s="189" t="s">
        <v>132</v>
      </c>
      <c r="X49" s="189"/>
      <c r="Y49" s="188"/>
      <c r="Z49" s="188"/>
      <c r="AA49" s="188"/>
      <c r="AB49" s="190"/>
      <c r="AE49" s="191"/>
      <c r="AF49" s="188"/>
      <c r="AG49" s="188"/>
      <c r="AH49" s="188"/>
      <c r="AI49" s="297" t="s">
        <v>132</v>
      </c>
      <c r="AJ49" s="189"/>
      <c r="AK49" s="188"/>
      <c r="AL49" s="228"/>
      <c r="AM49" s="188"/>
      <c r="AN49" s="190"/>
    </row>
    <row r="50" spans="2:40" s="27" customFormat="1" ht="30" customHeight="1">
      <c r="B50" s="26"/>
      <c r="G50" s="191"/>
      <c r="H50" s="192" t="s">
        <v>118</v>
      </c>
      <c r="I50" s="192" t="s">
        <v>119</v>
      </c>
      <c r="J50" s="192" t="s">
        <v>120</v>
      </c>
      <c r="K50" s="229" t="s">
        <v>121</v>
      </c>
      <c r="L50" s="192"/>
      <c r="M50" s="192" t="s">
        <v>122</v>
      </c>
      <c r="N50" s="229" t="s">
        <v>123</v>
      </c>
      <c r="O50" s="192" t="s">
        <v>124</v>
      </c>
      <c r="P50" s="190"/>
      <c r="S50" s="191"/>
      <c r="T50" s="192" t="s">
        <v>118</v>
      </c>
      <c r="U50" s="192" t="s">
        <v>119</v>
      </c>
      <c r="V50" s="192" t="s">
        <v>120</v>
      </c>
      <c r="W50" s="192" t="s">
        <v>121</v>
      </c>
      <c r="X50" s="192"/>
      <c r="Y50" s="192" t="s">
        <v>122</v>
      </c>
      <c r="Z50" s="192" t="s">
        <v>123</v>
      </c>
      <c r="AA50" s="192" t="s">
        <v>124</v>
      </c>
      <c r="AB50" s="190"/>
      <c r="AE50" s="191"/>
      <c r="AF50" s="192" t="s">
        <v>118</v>
      </c>
      <c r="AG50" s="192" t="s">
        <v>119</v>
      </c>
      <c r="AH50" s="192" t="s">
        <v>120</v>
      </c>
      <c r="AI50" s="298" t="s">
        <v>121</v>
      </c>
      <c r="AJ50" s="192"/>
      <c r="AK50" s="192" t="s">
        <v>122</v>
      </c>
      <c r="AL50" s="229" t="s">
        <v>123</v>
      </c>
      <c r="AM50" s="192" t="s">
        <v>124</v>
      </c>
      <c r="AN50" s="190"/>
    </row>
    <row r="51" spans="2:40" s="27" customFormat="1" ht="30" customHeight="1">
      <c r="B51" s="26"/>
      <c r="G51" s="191"/>
      <c r="H51" s="195">
        <v>4</v>
      </c>
      <c r="I51" s="196">
        <v>0.4861111111111111</v>
      </c>
      <c r="J51" s="197" t="s">
        <v>59</v>
      </c>
      <c r="K51" s="230">
        <v>2</v>
      </c>
      <c r="L51" s="206"/>
      <c r="M51" s="199" t="s">
        <v>72</v>
      </c>
      <c r="N51" s="230">
        <v>0</v>
      </c>
      <c r="O51" s="200" t="s">
        <v>418</v>
      </c>
      <c r="P51" s="190"/>
      <c r="S51" s="191"/>
      <c r="T51" s="195">
        <v>4</v>
      </c>
      <c r="U51" s="196">
        <v>0.5</v>
      </c>
      <c r="V51" s="197" t="s">
        <v>30</v>
      </c>
      <c r="W51" s="206">
        <v>0</v>
      </c>
      <c r="X51" s="206"/>
      <c r="Y51" s="197" t="s">
        <v>61</v>
      </c>
      <c r="Z51" s="207">
        <v>2</v>
      </c>
      <c r="AA51" s="200"/>
      <c r="AB51" s="190"/>
      <c r="AE51" s="191"/>
      <c r="AF51" s="195">
        <v>4</v>
      </c>
      <c r="AG51" s="196">
        <v>0.5</v>
      </c>
      <c r="AH51" s="197" t="s">
        <v>374</v>
      </c>
      <c r="AI51" s="206">
        <v>2</v>
      </c>
      <c r="AJ51" s="206"/>
      <c r="AK51" s="197" t="s">
        <v>71</v>
      </c>
      <c r="AL51" s="230">
        <v>0</v>
      </c>
      <c r="AM51" s="200" t="s">
        <v>408</v>
      </c>
      <c r="AN51" s="190"/>
    </row>
    <row r="52" spans="2:40" s="27" customFormat="1" ht="30" customHeight="1">
      <c r="B52" s="26"/>
      <c r="G52" s="191"/>
      <c r="H52" s="195">
        <v>3</v>
      </c>
      <c r="I52" s="196">
        <v>0.4861111111111111</v>
      </c>
      <c r="J52" s="197" t="s">
        <v>58</v>
      </c>
      <c r="K52" s="231">
        <v>2</v>
      </c>
      <c r="L52" s="209"/>
      <c r="M52" s="199" t="s">
        <v>77</v>
      </c>
      <c r="N52" s="231">
        <v>0</v>
      </c>
      <c r="O52" s="211" t="s">
        <v>422</v>
      </c>
      <c r="P52" s="190"/>
      <c r="S52" s="191"/>
      <c r="T52" s="195">
        <v>3</v>
      </c>
      <c r="U52" s="196">
        <v>0.5</v>
      </c>
      <c r="V52" s="197" t="s">
        <v>26</v>
      </c>
      <c r="W52" s="209">
        <v>2</v>
      </c>
      <c r="X52" s="209"/>
      <c r="Y52" s="197" t="s">
        <v>379</v>
      </c>
      <c r="Z52" s="210">
        <v>0</v>
      </c>
      <c r="AA52" s="211"/>
      <c r="AB52" s="190"/>
      <c r="AE52" s="191"/>
      <c r="AF52" s="195">
        <v>3</v>
      </c>
      <c r="AG52" s="196">
        <v>0.5</v>
      </c>
      <c r="AH52" s="197" t="s">
        <v>30</v>
      </c>
      <c r="AI52" s="209">
        <v>1</v>
      </c>
      <c r="AJ52" s="209"/>
      <c r="AK52" s="197" t="s">
        <v>70</v>
      </c>
      <c r="AL52" s="231">
        <v>1</v>
      </c>
      <c r="AM52" s="211" t="s">
        <v>416</v>
      </c>
      <c r="AN52" s="190"/>
    </row>
    <row r="53" spans="2:40" s="27" customFormat="1" ht="30" customHeight="1">
      <c r="B53" s="26"/>
      <c r="G53" s="191"/>
      <c r="H53" s="195">
        <v>2</v>
      </c>
      <c r="I53" s="196">
        <v>0.49305555555555558</v>
      </c>
      <c r="J53" s="197" t="s">
        <v>379</v>
      </c>
      <c r="K53" s="230">
        <v>1</v>
      </c>
      <c r="L53" s="206"/>
      <c r="M53" s="199" t="s">
        <v>76</v>
      </c>
      <c r="N53" s="230">
        <v>1</v>
      </c>
      <c r="O53" s="200" t="s">
        <v>416</v>
      </c>
      <c r="P53" s="190"/>
      <c r="S53" s="191"/>
      <c r="T53" s="195">
        <v>2</v>
      </c>
      <c r="U53" s="196">
        <v>0.50694444444444442</v>
      </c>
      <c r="V53" s="197" t="s">
        <v>209</v>
      </c>
      <c r="W53" s="206">
        <v>0</v>
      </c>
      <c r="X53" s="206"/>
      <c r="Y53" s="197" t="s">
        <v>58</v>
      </c>
      <c r="Z53" s="207">
        <v>2</v>
      </c>
      <c r="AA53" s="200"/>
      <c r="AB53" s="190"/>
      <c r="AE53" s="191"/>
      <c r="AF53" s="195">
        <v>2</v>
      </c>
      <c r="AG53" s="196">
        <v>0.50694444444444442</v>
      </c>
      <c r="AH53" s="197" t="s">
        <v>209</v>
      </c>
      <c r="AI53" s="206">
        <v>0</v>
      </c>
      <c r="AJ53" s="206"/>
      <c r="AK53" s="197" t="s">
        <v>73</v>
      </c>
      <c r="AL53" s="230">
        <v>2</v>
      </c>
      <c r="AM53" s="200" t="s">
        <v>411</v>
      </c>
      <c r="AN53" s="190"/>
    </row>
    <row r="54" spans="2:40" s="27" customFormat="1" ht="30" customHeight="1">
      <c r="B54" s="26"/>
      <c r="G54" s="191"/>
      <c r="H54" s="195">
        <v>1</v>
      </c>
      <c r="I54" s="196">
        <v>0.49305555555555558</v>
      </c>
      <c r="J54" s="197" t="s">
        <v>61</v>
      </c>
      <c r="K54" s="231">
        <v>0</v>
      </c>
      <c r="L54" s="209"/>
      <c r="M54" s="199" t="s">
        <v>78</v>
      </c>
      <c r="N54" s="231">
        <v>2</v>
      </c>
      <c r="O54" s="211" t="s">
        <v>414</v>
      </c>
      <c r="P54" s="190"/>
      <c r="S54" s="191"/>
      <c r="T54" s="195">
        <v>1</v>
      </c>
      <c r="U54" s="196">
        <v>0.50694444444444442</v>
      </c>
      <c r="V54" s="197" t="s">
        <v>374</v>
      </c>
      <c r="W54" s="209">
        <v>0</v>
      </c>
      <c r="X54" s="209"/>
      <c r="Y54" s="197" t="s">
        <v>59</v>
      </c>
      <c r="Z54" s="210">
        <v>2</v>
      </c>
      <c r="AA54" s="211"/>
      <c r="AB54" s="190"/>
      <c r="AE54" s="191"/>
      <c r="AF54" s="195">
        <v>1</v>
      </c>
      <c r="AG54" s="196">
        <v>0.50694444444444442</v>
      </c>
      <c r="AH54" s="197" t="s">
        <v>26</v>
      </c>
      <c r="AI54" s="209">
        <v>1</v>
      </c>
      <c r="AJ54" s="209"/>
      <c r="AK54" s="197" t="s">
        <v>75</v>
      </c>
      <c r="AL54" s="231">
        <v>1</v>
      </c>
      <c r="AM54" s="211" t="s">
        <v>416</v>
      </c>
      <c r="AN54" s="190"/>
    </row>
    <row r="55" spans="2:40" s="27" customFormat="1" ht="30" customHeight="1">
      <c r="B55" s="26"/>
      <c r="G55" s="191"/>
      <c r="H55" s="201"/>
      <c r="I55" s="329" t="s">
        <v>128</v>
      </c>
      <c r="J55" s="329"/>
      <c r="K55" s="226">
        <f>SUM(K51:K54)</f>
        <v>5</v>
      </c>
      <c r="L55" s="213"/>
      <c r="M55" s="204"/>
      <c r="N55" s="226">
        <f>SUM(N51:N54)</f>
        <v>3</v>
      </c>
      <c r="O55" s="205"/>
      <c r="P55" s="190"/>
      <c r="S55" s="191"/>
      <c r="T55" s="201"/>
      <c r="U55" s="329" t="s">
        <v>128</v>
      </c>
      <c r="V55" s="329"/>
      <c r="W55" s="212">
        <f>SUM(W51:W54)</f>
        <v>2</v>
      </c>
      <c r="X55" s="213"/>
      <c r="Y55" s="204"/>
      <c r="Z55" s="212">
        <f>SUM(Z51:Z54)</f>
        <v>6</v>
      </c>
      <c r="AA55" s="205"/>
      <c r="AB55" s="190"/>
      <c r="AE55" s="191"/>
      <c r="AF55" s="201"/>
      <c r="AG55" s="329" t="s">
        <v>128</v>
      </c>
      <c r="AH55" s="329"/>
      <c r="AI55" s="212">
        <f>SUM(AI51:AI54)</f>
        <v>4</v>
      </c>
      <c r="AJ55" s="213"/>
      <c r="AK55" s="204"/>
      <c r="AL55" s="226">
        <f>SUM(AL51:AL54)</f>
        <v>4</v>
      </c>
      <c r="AM55" s="205"/>
      <c r="AN55" s="190"/>
    </row>
    <row r="56" spans="2:40" s="27" customFormat="1" ht="30" customHeight="1">
      <c r="B56" s="26"/>
      <c r="G56" s="191"/>
      <c r="H56" s="201"/>
      <c r="I56" s="328" t="s">
        <v>125</v>
      </c>
      <c r="J56" s="328"/>
      <c r="K56" s="232">
        <f>K55+K48</f>
        <v>7</v>
      </c>
      <c r="L56" s="215"/>
      <c r="M56" s="201"/>
      <c r="N56" s="232">
        <f>N55+N48</f>
        <v>5</v>
      </c>
      <c r="O56" s="205"/>
      <c r="P56" s="190"/>
      <c r="S56" s="191"/>
      <c r="T56" s="201"/>
      <c r="U56" s="328" t="s">
        <v>125</v>
      </c>
      <c r="V56" s="328"/>
      <c r="W56" s="214">
        <f>W55+W48</f>
        <v>3</v>
      </c>
      <c r="X56" s="215"/>
      <c r="Y56" s="201"/>
      <c r="Z56" s="214">
        <f>Z55+Z48</f>
        <v>9</v>
      </c>
      <c r="AA56" s="205"/>
      <c r="AB56" s="190"/>
      <c r="AE56" s="191"/>
      <c r="AF56" s="201"/>
      <c r="AG56" s="328" t="s">
        <v>125</v>
      </c>
      <c r="AH56" s="328"/>
      <c r="AI56" s="214">
        <f>AI55+AI48</f>
        <v>4</v>
      </c>
      <c r="AJ56" s="215"/>
      <c r="AK56" s="201"/>
      <c r="AL56" s="232">
        <f>AL55+AL48</f>
        <v>8</v>
      </c>
      <c r="AM56" s="205"/>
      <c r="AN56" s="190"/>
    </row>
    <row r="57" spans="2:40" s="27" customFormat="1" ht="30" customHeight="1">
      <c r="B57" s="26"/>
      <c r="G57" s="191"/>
      <c r="H57" s="201"/>
      <c r="I57" s="216"/>
      <c r="J57" s="216"/>
      <c r="K57" s="217"/>
      <c r="L57" s="217"/>
      <c r="M57" s="218"/>
      <c r="N57" s="219"/>
      <c r="O57" s="205"/>
      <c r="P57" s="190"/>
      <c r="S57" s="191"/>
      <c r="T57" s="201"/>
      <c r="U57" s="216"/>
      <c r="V57" s="216"/>
      <c r="W57" s="217"/>
      <c r="X57" s="217"/>
      <c r="Y57" s="218"/>
      <c r="Z57" s="219"/>
      <c r="AA57" s="205"/>
      <c r="AB57" s="190"/>
      <c r="AE57" s="191"/>
      <c r="AF57" s="201"/>
      <c r="AG57" s="216"/>
      <c r="AH57" s="216"/>
      <c r="AI57" s="217"/>
      <c r="AJ57" s="217"/>
      <c r="AK57" s="218"/>
      <c r="AL57" s="219"/>
      <c r="AM57" s="205"/>
      <c r="AN57" s="190"/>
    </row>
    <row r="58" spans="2:40" s="27" customFormat="1" ht="30" customHeight="1" thickBot="1">
      <c r="B58" s="26"/>
      <c r="G58" s="191"/>
      <c r="H58" s="201"/>
      <c r="I58" s="216"/>
      <c r="J58" s="216"/>
      <c r="K58" s="217"/>
      <c r="L58" s="217"/>
      <c r="M58" s="218"/>
      <c r="N58" s="219"/>
      <c r="O58" s="205"/>
      <c r="P58" s="190"/>
      <c r="S58" s="191"/>
      <c r="T58" s="201"/>
      <c r="U58" s="216"/>
      <c r="V58" s="216"/>
      <c r="W58" s="217"/>
      <c r="X58" s="217"/>
      <c r="Y58" s="218"/>
      <c r="Z58" s="219"/>
      <c r="AA58" s="205"/>
      <c r="AB58" s="190"/>
      <c r="AE58" s="191"/>
      <c r="AF58" s="201"/>
      <c r="AG58" s="216"/>
      <c r="AH58" s="216"/>
      <c r="AI58" s="217"/>
      <c r="AJ58" s="217"/>
      <c r="AK58" s="218"/>
      <c r="AL58" s="219"/>
      <c r="AM58" s="205"/>
      <c r="AN58" s="190"/>
    </row>
    <row r="59" spans="2:40" s="27" customFormat="1" ht="30" customHeight="1" thickTop="1" thickBot="1">
      <c r="B59" s="26"/>
      <c r="G59" s="220"/>
      <c r="H59" s="221"/>
      <c r="I59" s="221"/>
      <c r="J59" s="222" t="s">
        <v>126</v>
      </c>
      <c r="K59" s="221"/>
      <c r="L59" s="221"/>
      <c r="M59" s="222" t="s">
        <v>126</v>
      </c>
      <c r="N59" s="221"/>
      <c r="O59" s="221"/>
      <c r="P59" s="223"/>
      <c r="S59" s="220"/>
      <c r="T59" s="221"/>
      <c r="U59" s="221"/>
      <c r="V59" s="222" t="s">
        <v>126</v>
      </c>
      <c r="W59" s="221"/>
      <c r="X59" s="221"/>
      <c r="Y59" s="222" t="s">
        <v>126</v>
      </c>
      <c r="Z59" s="221"/>
      <c r="AA59" s="221"/>
      <c r="AB59" s="223"/>
      <c r="AE59" s="220"/>
      <c r="AF59" s="221"/>
      <c r="AG59" s="221"/>
      <c r="AH59" s="222" t="s">
        <v>126</v>
      </c>
      <c r="AI59" s="221"/>
      <c r="AJ59" s="221"/>
      <c r="AK59" s="222" t="s">
        <v>126</v>
      </c>
      <c r="AL59" s="221"/>
      <c r="AM59" s="221"/>
      <c r="AN59" s="223"/>
    </row>
    <row r="60" spans="2:40" ht="30" customHeight="1" thickTop="1"/>
    <row r="61" spans="2:40" ht="30" customHeight="1" thickBot="1"/>
    <row r="62" spans="2:40" ht="30" customHeight="1" thickTop="1">
      <c r="F62" s="27">
        <v>4</v>
      </c>
      <c r="G62" s="176" t="s">
        <v>129</v>
      </c>
      <c r="H62" s="177">
        <v>43649</v>
      </c>
      <c r="I62" s="178"/>
      <c r="J62" s="179"/>
      <c r="K62" s="178"/>
      <c r="L62" s="178"/>
      <c r="M62" s="179"/>
      <c r="N62" s="180"/>
      <c r="O62" s="180"/>
      <c r="P62" s="181"/>
      <c r="S62" s="176" t="s">
        <v>129</v>
      </c>
      <c r="T62" s="177">
        <v>43649</v>
      </c>
      <c r="U62" s="178"/>
      <c r="V62" s="179"/>
      <c r="W62" s="178"/>
      <c r="X62" s="178"/>
      <c r="Y62" s="179"/>
      <c r="Z62" s="180"/>
      <c r="AA62" s="180"/>
      <c r="AB62" s="181"/>
      <c r="AE62" s="176" t="s">
        <v>129</v>
      </c>
      <c r="AF62" s="177">
        <v>43649</v>
      </c>
      <c r="AG62" s="178"/>
      <c r="AH62" s="179"/>
      <c r="AI62" s="178"/>
      <c r="AJ62" s="178"/>
      <c r="AK62" s="179"/>
      <c r="AL62" s="180"/>
      <c r="AM62" s="180"/>
      <c r="AN62" s="181"/>
    </row>
    <row r="63" spans="2:40" ht="30" customHeight="1" thickBot="1">
      <c r="F63" s="27"/>
      <c r="G63" s="182"/>
      <c r="H63" s="183" t="s">
        <v>130</v>
      </c>
      <c r="I63" s="224" t="s">
        <v>38</v>
      </c>
      <c r="J63" s="185"/>
      <c r="K63" s="184"/>
      <c r="L63" s="184" t="s">
        <v>131</v>
      </c>
      <c r="M63" s="183" t="s">
        <v>130</v>
      </c>
      <c r="N63" s="224" t="s">
        <v>87</v>
      </c>
      <c r="O63" s="185"/>
      <c r="P63" s="186"/>
      <c r="S63" s="182"/>
      <c r="T63" s="183" t="s">
        <v>130</v>
      </c>
      <c r="U63" s="238" t="str">
        <f>'MATCH PLAY A &amp; B'!G48</f>
        <v>NWU (B)</v>
      </c>
      <c r="V63" s="185"/>
      <c r="W63" s="184"/>
      <c r="X63" s="184" t="s">
        <v>131</v>
      </c>
      <c r="Y63" s="183" t="s">
        <v>130</v>
      </c>
      <c r="Z63" s="238" t="str">
        <f>'MATCH PLAY A &amp; B'!G52</f>
        <v>US (A)</v>
      </c>
      <c r="AA63" s="185"/>
      <c r="AB63" s="186"/>
      <c r="AE63" s="182"/>
      <c r="AF63" s="183" t="s">
        <v>130</v>
      </c>
      <c r="AG63" s="224" t="s">
        <v>56</v>
      </c>
      <c r="AH63" s="185"/>
      <c r="AI63" s="184"/>
      <c r="AJ63" s="184" t="s">
        <v>131</v>
      </c>
      <c r="AK63" s="183" t="s">
        <v>130</v>
      </c>
      <c r="AL63" s="238" t="s">
        <v>38</v>
      </c>
      <c r="AM63" s="185"/>
      <c r="AN63" s="186"/>
    </row>
    <row r="64" spans="2:40" ht="30" customHeight="1" thickTop="1">
      <c r="F64" s="27"/>
      <c r="G64" s="187"/>
      <c r="H64" s="188"/>
      <c r="I64" s="188"/>
      <c r="J64" s="188"/>
      <c r="K64" s="189" t="s">
        <v>133</v>
      </c>
      <c r="L64" s="189"/>
      <c r="M64" s="188"/>
      <c r="N64" s="188"/>
      <c r="O64" s="188"/>
      <c r="P64" s="190"/>
      <c r="S64" s="187"/>
      <c r="T64" s="188"/>
      <c r="U64" s="188"/>
      <c r="V64" s="188"/>
      <c r="W64" s="189" t="s">
        <v>133</v>
      </c>
      <c r="X64" s="189"/>
      <c r="Y64" s="188"/>
      <c r="Z64" s="188"/>
      <c r="AA64" s="188"/>
      <c r="AB64" s="190"/>
      <c r="AE64" s="187"/>
      <c r="AF64" s="188"/>
      <c r="AG64" s="188"/>
      <c r="AH64" s="188"/>
      <c r="AI64" s="189" t="s">
        <v>133</v>
      </c>
      <c r="AJ64" s="189"/>
      <c r="AK64" s="188"/>
      <c r="AL64" s="188"/>
      <c r="AM64" s="188"/>
      <c r="AN64" s="190"/>
    </row>
    <row r="65" spans="6:40" ht="30" customHeight="1">
      <c r="F65" s="27"/>
      <c r="G65" s="191"/>
      <c r="H65" s="192" t="s">
        <v>345</v>
      </c>
      <c r="I65" s="192" t="s">
        <v>119</v>
      </c>
      <c r="J65" s="193" t="s">
        <v>120</v>
      </c>
      <c r="K65" s="194" t="s">
        <v>121</v>
      </c>
      <c r="L65" s="194"/>
      <c r="M65" s="194" t="s">
        <v>122</v>
      </c>
      <c r="N65" s="194" t="s">
        <v>123</v>
      </c>
      <c r="O65" s="194" t="s">
        <v>124</v>
      </c>
      <c r="P65" s="190"/>
      <c r="S65" s="191"/>
      <c r="T65" s="192" t="s">
        <v>345</v>
      </c>
      <c r="U65" s="192" t="s">
        <v>119</v>
      </c>
      <c r="V65" s="193" t="s">
        <v>120</v>
      </c>
      <c r="W65" s="194" t="s">
        <v>121</v>
      </c>
      <c r="X65" s="194"/>
      <c r="Y65" s="194" t="s">
        <v>122</v>
      </c>
      <c r="Z65" s="194" t="s">
        <v>123</v>
      </c>
      <c r="AA65" s="194" t="s">
        <v>124</v>
      </c>
      <c r="AB65" s="190"/>
      <c r="AE65" s="191"/>
      <c r="AF65" s="192" t="s">
        <v>345</v>
      </c>
      <c r="AG65" s="192" t="s">
        <v>119</v>
      </c>
      <c r="AH65" s="193" t="s">
        <v>120</v>
      </c>
      <c r="AI65" s="194" t="s">
        <v>121</v>
      </c>
      <c r="AJ65" s="194"/>
      <c r="AK65" s="194" t="s">
        <v>122</v>
      </c>
      <c r="AL65" s="194" t="s">
        <v>123</v>
      </c>
      <c r="AM65" s="194" t="s">
        <v>124</v>
      </c>
      <c r="AN65" s="190"/>
    </row>
    <row r="66" spans="6:40" ht="30" customHeight="1">
      <c r="F66" s="27"/>
      <c r="G66" s="191"/>
      <c r="H66" s="195">
        <v>2</v>
      </c>
      <c r="I66" s="196">
        <v>0.33333333333333331</v>
      </c>
      <c r="J66" s="197" t="s">
        <v>382</v>
      </c>
      <c r="K66" s="227">
        <v>2</v>
      </c>
      <c r="L66" s="198"/>
      <c r="M66" s="199" t="s">
        <v>385</v>
      </c>
      <c r="N66" s="227">
        <v>0</v>
      </c>
      <c r="O66" s="200" t="s">
        <v>417</v>
      </c>
      <c r="P66" s="190"/>
      <c r="S66" s="191"/>
      <c r="T66" s="195">
        <v>2</v>
      </c>
      <c r="U66" s="196">
        <v>0.32291666666666669</v>
      </c>
      <c r="V66" s="197" t="s">
        <v>382</v>
      </c>
      <c r="W66" s="198">
        <v>2</v>
      </c>
      <c r="X66" s="198"/>
      <c r="Y66" s="197" t="s">
        <v>366</v>
      </c>
      <c r="Z66" s="198">
        <v>0</v>
      </c>
      <c r="AA66" s="200" t="s">
        <v>414</v>
      </c>
      <c r="AB66" s="190"/>
      <c r="AE66" s="191"/>
      <c r="AF66" s="195">
        <v>2</v>
      </c>
      <c r="AG66" s="196">
        <v>0.30902777777777779</v>
      </c>
      <c r="AH66" s="197" t="s">
        <v>428</v>
      </c>
      <c r="AI66" s="198">
        <v>2</v>
      </c>
      <c r="AJ66" s="198"/>
      <c r="AK66" s="197" t="s">
        <v>382</v>
      </c>
      <c r="AL66" s="198">
        <v>0</v>
      </c>
      <c r="AM66" s="200"/>
      <c r="AN66" s="190"/>
    </row>
    <row r="67" spans="6:40" ht="30" customHeight="1">
      <c r="F67" s="27"/>
      <c r="G67" s="191"/>
      <c r="H67" s="195">
        <v>1</v>
      </c>
      <c r="I67" s="196">
        <v>0.33333333333333331</v>
      </c>
      <c r="J67" s="197" t="s">
        <v>383</v>
      </c>
      <c r="K67" s="227">
        <v>2</v>
      </c>
      <c r="L67" s="198"/>
      <c r="M67" s="199" t="s">
        <v>387</v>
      </c>
      <c r="N67" s="227">
        <v>0</v>
      </c>
      <c r="O67" s="200" t="s">
        <v>418</v>
      </c>
      <c r="P67" s="190"/>
      <c r="S67" s="191"/>
      <c r="T67" s="195">
        <v>1</v>
      </c>
      <c r="U67" s="196">
        <v>0.32291666666666669</v>
      </c>
      <c r="V67" s="197" t="s">
        <v>383</v>
      </c>
      <c r="W67" s="198">
        <v>2</v>
      </c>
      <c r="X67" s="198"/>
      <c r="Y67" s="197" t="s">
        <v>367</v>
      </c>
      <c r="Z67" s="198">
        <v>0</v>
      </c>
      <c r="AA67" s="200" t="s">
        <v>448</v>
      </c>
      <c r="AB67" s="190"/>
      <c r="AE67" s="191"/>
      <c r="AF67" s="195">
        <v>1</v>
      </c>
      <c r="AG67" s="196">
        <v>0.30902777777777779</v>
      </c>
      <c r="AH67" s="197" t="s">
        <v>427</v>
      </c>
      <c r="AI67" s="198">
        <v>2</v>
      </c>
      <c r="AJ67" s="198"/>
      <c r="AK67" s="197" t="s">
        <v>383</v>
      </c>
      <c r="AL67" s="198">
        <v>0</v>
      </c>
      <c r="AM67" s="200"/>
      <c r="AN67" s="190"/>
    </row>
    <row r="68" spans="6:40" ht="30" customHeight="1" thickBot="1">
      <c r="F68" s="27"/>
      <c r="G68" s="191"/>
      <c r="H68" s="201"/>
      <c r="I68" s="329" t="s">
        <v>128</v>
      </c>
      <c r="J68" s="329"/>
      <c r="K68" s="226">
        <f>SUM(K66:K67)</f>
        <v>4</v>
      </c>
      <c r="L68" s="203"/>
      <c r="M68" s="204"/>
      <c r="N68" s="226">
        <f>SUM(N66:N67)</f>
        <v>0</v>
      </c>
      <c r="O68" s="205"/>
      <c r="P68" s="190"/>
      <c r="S68" s="191"/>
      <c r="T68" s="201"/>
      <c r="U68" s="329" t="s">
        <v>128</v>
      </c>
      <c r="V68" s="329"/>
      <c r="W68" s="202">
        <f>SUM(W66:W67)</f>
        <v>4</v>
      </c>
      <c r="X68" s="203"/>
      <c r="Y68" s="204"/>
      <c r="Z68" s="202">
        <f>SUM(Z66:Z67)</f>
        <v>0</v>
      </c>
      <c r="AA68" s="205"/>
      <c r="AB68" s="190"/>
      <c r="AE68" s="191"/>
      <c r="AF68" s="201"/>
      <c r="AG68" s="329" t="s">
        <v>128</v>
      </c>
      <c r="AH68" s="329"/>
      <c r="AI68" s="202">
        <f>SUM(AI66:AI67)</f>
        <v>4</v>
      </c>
      <c r="AJ68" s="203"/>
      <c r="AK68" s="204"/>
      <c r="AL68" s="202">
        <v>0</v>
      </c>
      <c r="AM68" s="205"/>
      <c r="AN68" s="190"/>
    </row>
    <row r="69" spans="6:40" ht="30" customHeight="1" thickTop="1">
      <c r="F69" s="27"/>
      <c r="G69" s="191"/>
      <c r="H69" s="188"/>
      <c r="I69" s="188"/>
      <c r="J69" s="188"/>
      <c r="K69" s="237" t="s">
        <v>132</v>
      </c>
      <c r="L69" s="189"/>
      <c r="M69" s="188"/>
      <c r="N69" s="237"/>
      <c r="O69" s="188"/>
      <c r="P69" s="190"/>
      <c r="S69" s="191"/>
      <c r="T69" s="188"/>
      <c r="U69" s="188"/>
      <c r="V69" s="188"/>
      <c r="W69" s="189" t="s">
        <v>132</v>
      </c>
      <c r="X69" s="189"/>
      <c r="Y69" s="188"/>
      <c r="Z69" s="188"/>
      <c r="AA69" s="188"/>
      <c r="AB69" s="190"/>
      <c r="AE69" s="191"/>
      <c r="AF69" s="188"/>
      <c r="AG69" s="188"/>
      <c r="AH69" s="188"/>
      <c r="AI69" s="189" t="s">
        <v>132</v>
      </c>
      <c r="AJ69" s="189"/>
      <c r="AK69" s="188"/>
      <c r="AL69" s="188"/>
      <c r="AM69" s="188"/>
      <c r="AN69" s="190"/>
    </row>
    <row r="70" spans="6:40" ht="30" customHeight="1">
      <c r="F70" s="27"/>
      <c r="G70" s="191"/>
      <c r="H70" s="192" t="s">
        <v>118</v>
      </c>
      <c r="I70" s="192" t="s">
        <v>119</v>
      </c>
      <c r="J70" s="192" t="s">
        <v>120</v>
      </c>
      <c r="K70" s="229" t="s">
        <v>121</v>
      </c>
      <c r="L70" s="192"/>
      <c r="M70" s="192" t="s">
        <v>122</v>
      </c>
      <c r="N70" s="229" t="s">
        <v>123</v>
      </c>
      <c r="O70" s="192" t="s">
        <v>124</v>
      </c>
      <c r="P70" s="190"/>
      <c r="S70" s="191"/>
      <c r="T70" s="192" t="s">
        <v>118</v>
      </c>
      <c r="U70" s="192" t="s">
        <v>119</v>
      </c>
      <c r="V70" s="192" t="s">
        <v>120</v>
      </c>
      <c r="W70" s="192" t="s">
        <v>121</v>
      </c>
      <c r="X70" s="192"/>
      <c r="Y70" s="192" t="s">
        <v>122</v>
      </c>
      <c r="Z70" s="192" t="s">
        <v>123</v>
      </c>
      <c r="AA70" s="192" t="s">
        <v>124</v>
      </c>
      <c r="AB70" s="190"/>
      <c r="AE70" s="191"/>
      <c r="AF70" s="192" t="s">
        <v>118</v>
      </c>
      <c r="AG70" s="192" t="s">
        <v>119</v>
      </c>
      <c r="AH70" s="192" t="s">
        <v>120</v>
      </c>
      <c r="AI70" s="192" t="s">
        <v>121</v>
      </c>
      <c r="AJ70" s="192"/>
      <c r="AK70" s="192" t="s">
        <v>122</v>
      </c>
      <c r="AL70" s="192" t="s">
        <v>123</v>
      </c>
      <c r="AM70" s="192" t="s">
        <v>124</v>
      </c>
      <c r="AN70" s="190"/>
    </row>
    <row r="71" spans="6:40" ht="30" customHeight="1">
      <c r="F71" s="27"/>
      <c r="G71" s="191"/>
      <c r="H71" s="195">
        <v>4</v>
      </c>
      <c r="I71" s="196">
        <v>0.5</v>
      </c>
      <c r="J71" s="197" t="s">
        <v>180</v>
      </c>
      <c r="K71" s="230">
        <v>2</v>
      </c>
      <c r="L71" s="206"/>
      <c r="M71" s="199" t="s">
        <v>386</v>
      </c>
      <c r="N71" s="230">
        <v>0</v>
      </c>
      <c r="O71" s="200" t="s">
        <v>408</v>
      </c>
      <c r="P71" s="190"/>
      <c r="S71" s="191"/>
      <c r="T71" s="195">
        <v>4</v>
      </c>
      <c r="U71" s="196">
        <v>0.52083333333333337</v>
      </c>
      <c r="V71" s="197" t="s">
        <v>180</v>
      </c>
      <c r="W71" s="206">
        <v>2</v>
      </c>
      <c r="X71" s="206"/>
      <c r="Y71" s="197" t="s">
        <v>71</v>
      </c>
      <c r="Z71" s="207">
        <v>0</v>
      </c>
      <c r="AA71" s="200" t="s">
        <v>447</v>
      </c>
      <c r="AB71" s="190"/>
      <c r="AE71" s="191"/>
      <c r="AF71" s="195">
        <v>4</v>
      </c>
      <c r="AG71" s="196">
        <v>0.4861111111111111</v>
      </c>
      <c r="AH71" s="197" t="s">
        <v>61</v>
      </c>
      <c r="AI71" s="206">
        <v>2</v>
      </c>
      <c r="AJ71" s="206"/>
      <c r="AK71" s="197" t="s">
        <v>180</v>
      </c>
      <c r="AL71" s="207">
        <v>0</v>
      </c>
      <c r="AM71" s="200"/>
      <c r="AN71" s="190"/>
    </row>
    <row r="72" spans="6:40" ht="30" customHeight="1">
      <c r="F72" s="27"/>
      <c r="G72" s="191"/>
      <c r="H72" s="195">
        <v>3</v>
      </c>
      <c r="I72" s="196">
        <v>0.5</v>
      </c>
      <c r="J72" s="197" t="s">
        <v>384</v>
      </c>
      <c r="K72" s="231">
        <v>2</v>
      </c>
      <c r="L72" s="209"/>
      <c r="M72" s="199" t="s">
        <v>388</v>
      </c>
      <c r="N72" s="231">
        <v>0</v>
      </c>
      <c r="O72" s="211" t="s">
        <v>419</v>
      </c>
      <c r="P72" s="190"/>
      <c r="S72" s="191"/>
      <c r="T72" s="195">
        <v>3</v>
      </c>
      <c r="U72" s="196">
        <v>0.52083333333333337</v>
      </c>
      <c r="V72" s="197" t="s">
        <v>384</v>
      </c>
      <c r="W72" s="209">
        <v>0</v>
      </c>
      <c r="X72" s="209"/>
      <c r="Y72" s="197" t="s">
        <v>73</v>
      </c>
      <c r="Z72" s="210">
        <v>2</v>
      </c>
      <c r="AA72" s="211" t="s">
        <v>414</v>
      </c>
      <c r="AB72" s="190"/>
      <c r="AE72" s="191"/>
      <c r="AF72" s="195">
        <v>3</v>
      </c>
      <c r="AG72" s="196">
        <v>0.4861111111111111</v>
      </c>
      <c r="AH72" s="197" t="s">
        <v>379</v>
      </c>
      <c r="AI72" s="209">
        <v>2</v>
      </c>
      <c r="AJ72" s="209"/>
      <c r="AK72" s="197" t="s">
        <v>384</v>
      </c>
      <c r="AL72" s="210">
        <v>0</v>
      </c>
      <c r="AM72" s="211"/>
      <c r="AN72" s="190"/>
    </row>
    <row r="73" spans="6:40" ht="30" customHeight="1">
      <c r="F73" s="27"/>
      <c r="G73" s="191"/>
      <c r="H73" s="195">
        <v>2</v>
      </c>
      <c r="I73" s="196">
        <v>0.50694444444444442</v>
      </c>
      <c r="J73" s="197" t="s">
        <v>44</v>
      </c>
      <c r="K73" s="230">
        <v>2</v>
      </c>
      <c r="L73" s="206"/>
      <c r="M73" s="199" t="s">
        <v>389</v>
      </c>
      <c r="N73" s="230">
        <v>0</v>
      </c>
      <c r="O73" s="200" t="s">
        <v>420</v>
      </c>
      <c r="P73" s="190"/>
      <c r="S73" s="191"/>
      <c r="T73" s="195">
        <v>2</v>
      </c>
      <c r="U73" s="196">
        <v>0.52777777777777779</v>
      </c>
      <c r="V73" s="197" t="s">
        <v>44</v>
      </c>
      <c r="W73" s="206">
        <v>1</v>
      </c>
      <c r="X73" s="206"/>
      <c r="Y73" s="197" t="s">
        <v>75</v>
      </c>
      <c r="Z73" s="207">
        <v>1</v>
      </c>
      <c r="AA73" s="200" t="s">
        <v>416</v>
      </c>
      <c r="AB73" s="190"/>
      <c r="AE73" s="191"/>
      <c r="AF73" s="195">
        <v>2</v>
      </c>
      <c r="AG73" s="196">
        <v>0.49305555555555558</v>
      </c>
      <c r="AH73" s="197" t="s">
        <v>58</v>
      </c>
      <c r="AI73" s="206">
        <v>2</v>
      </c>
      <c r="AJ73" s="206"/>
      <c r="AK73" s="197" t="s">
        <v>43</v>
      </c>
      <c r="AL73" s="207">
        <v>0</v>
      </c>
      <c r="AM73" s="200"/>
      <c r="AN73" s="190"/>
    </row>
    <row r="74" spans="6:40" ht="30" customHeight="1">
      <c r="F74" s="27"/>
      <c r="G74" s="191"/>
      <c r="H74" s="195">
        <v>1</v>
      </c>
      <c r="I74" s="196">
        <v>0.50694444444444442</v>
      </c>
      <c r="J74" s="197" t="s">
        <v>43</v>
      </c>
      <c r="K74" s="231">
        <v>2</v>
      </c>
      <c r="L74" s="209"/>
      <c r="M74" s="199" t="s">
        <v>210</v>
      </c>
      <c r="N74" s="231">
        <v>0</v>
      </c>
      <c r="O74" s="211" t="s">
        <v>421</v>
      </c>
      <c r="P74" s="190"/>
      <c r="S74" s="191"/>
      <c r="T74" s="195">
        <v>1</v>
      </c>
      <c r="U74" s="196">
        <v>0.52777777777777779</v>
      </c>
      <c r="V74" s="197" t="s">
        <v>43</v>
      </c>
      <c r="W74" s="209">
        <v>0</v>
      </c>
      <c r="X74" s="209"/>
      <c r="Y74" s="197" t="s">
        <v>70</v>
      </c>
      <c r="Z74" s="210">
        <v>2</v>
      </c>
      <c r="AA74" s="211" t="s">
        <v>409</v>
      </c>
      <c r="AB74" s="190"/>
      <c r="AE74" s="191"/>
      <c r="AF74" s="195">
        <v>1</v>
      </c>
      <c r="AG74" s="196">
        <v>0.49305555555555558</v>
      </c>
      <c r="AH74" s="197" t="s">
        <v>59</v>
      </c>
      <c r="AI74" s="209">
        <v>2</v>
      </c>
      <c r="AJ74" s="209"/>
      <c r="AK74" s="197" t="s">
        <v>44</v>
      </c>
      <c r="AL74" s="210">
        <v>0</v>
      </c>
      <c r="AM74" s="211"/>
      <c r="AN74" s="190"/>
    </row>
    <row r="75" spans="6:40" ht="30" customHeight="1">
      <c r="F75" s="27"/>
      <c r="G75" s="191"/>
      <c r="H75" s="201"/>
      <c r="I75" s="329" t="s">
        <v>128</v>
      </c>
      <c r="J75" s="329"/>
      <c r="K75" s="226">
        <f>SUM(K71:K74)</f>
        <v>8</v>
      </c>
      <c r="L75" s="213"/>
      <c r="M75" s="204"/>
      <c r="N75" s="226">
        <f>SUM(N71:N74)</f>
        <v>0</v>
      </c>
      <c r="O75" s="205"/>
      <c r="P75" s="190"/>
      <c r="S75" s="191"/>
      <c r="T75" s="201"/>
      <c r="U75" s="329" t="s">
        <v>128</v>
      </c>
      <c r="V75" s="329"/>
      <c r="W75" s="212">
        <f>SUM(W71:W74)</f>
        <v>3</v>
      </c>
      <c r="X75" s="213"/>
      <c r="Y75" s="204"/>
      <c r="Z75" s="212">
        <f>SUM(Z71:Z74)</f>
        <v>5</v>
      </c>
      <c r="AA75" s="205"/>
      <c r="AB75" s="190"/>
      <c r="AE75" s="191"/>
      <c r="AF75" s="201"/>
      <c r="AG75" s="329" t="s">
        <v>128</v>
      </c>
      <c r="AH75" s="329"/>
      <c r="AI75" s="212">
        <f>SUM(AI71:AI74)</f>
        <v>8</v>
      </c>
      <c r="AJ75" s="213"/>
      <c r="AK75" s="204"/>
      <c r="AL75" s="212">
        <f>SUM(AL71:AL74)</f>
        <v>0</v>
      </c>
      <c r="AM75" s="205"/>
      <c r="AN75" s="190"/>
    </row>
    <row r="76" spans="6:40" ht="30" customHeight="1">
      <c r="F76" s="27"/>
      <c r="G76" s="191"/>
      <c r="H76" s="201"/>
      <c r="I76" s="328" t="s">
        <v>125</v>
      </c>
      <c r="J76" s="328"/>
      <c r="K76" s="232">
        <f>K75+K68</f>
        <v>12</v>
      </c>
      <c r="L76" s="215"/>
      <c r="M76" s="201"/>
      <c r="N76" s="232">
        <f>N75+N68</f>
        <v>0</v>
      </c>
      <c r="O76" s="205"/>
      <c r="P76" s="190"/>
      <c r="S76" s="191"/>
      <c r="T76" s="201"/>
      <c r="U76" s="328" t="s">
        <v>125</v>
      </c>
      <c r="V76" s="328"/>
      <c r="W76" s="214">
        <f>W75+W68</f>
        <v>7</v>
      </c>
      <c r="X76" s="215"/>
      <c r="Y76" s="201"/>
      <c r="Z76" s="214">
        <f>Z75+Z68</f>
        <v>5</v>
      </c>
      <c r="AA76" s="205"/>
      <c r="AB76" s="190"/>
      <c r="AE76" s="191"/>
      <c r="AF76" s="201"/>
      <c r="AG76" s="328" t="s">
        <v>125</v>
      </c>
      <c r="AH76" s="328"/>
      <c r="AI76" s="214">
        <f>AI75+AI68</f>
        <v>12</v>
      </c>
      <c r="AJ76" s="215"/>
      <c r="AK76" s="201"/>
      <c r="AL76" s="214">
        <f>AL75+AL68</f>
        <v>0</v>
      </c>
      <c r="AM76" s="205"/>
      <c r="AN76" s="190"/>
    </row>
    <row r="77" spans="6:40" ht="30" customHeight="1">
      <c r="F77" s="27"/>
      <c r="G77" s="191"/>
      <c r="H77" s="201"/>
      <c r="I77" s="216"/>
      <c r="J77" s="216"/>
      <c r="K77" s="217"/>
      <c r="L77" s="217"/>
      <c r="M77" s="218"/>
      <c r="N77" s="219"/>
      <c r="O77" s="205"/>
      <c r="P77" s="190"/>
      <c r="S77" s="191"/>
      <c r="T77" s="201"/>
      <c r="U77" s="216"/>
      <c r="V77" s="216"/>
      <c r="W77" s="217"/>
      <c r="X77" s="217"/>
      <c r="Y77" s="218"/>
      <c r="Z77" s="219"/>
      <c r="AA77" s="205"/>
      <c r="AB77" s="190"/>
      <c r="AE77" s="191"/>
      <c r="AF77" s="201"/>
      <c r="AG77" s="216"/>
      <c r="AH77" s="216"/>
      <c r="AI77" s="217"/>
      <c r="AJ77" s="217"/>
      <c r="AK77" s="218"/>
      <c r="AL77" s="219"/>
      <c r="AM77" s="205"/>
      <c r="AN77" s="190"/>
    </row>
    <row r="78" spans="6:40" ht="30" customHeight="1" thickBot="1">
      <c r="F78" s="27"/>
      <c r="G78" s="191"/>
      <c r="H78" s="201"/>
      <c r="I78" s="216"/>
      <c r="J78" s="216"/>
      <c r="K78" s="217"/>
      <c r="L78" s="217"/>
      <c r="M78" s="218"/>
      <c r="N78" s="219"/>
      <c r="O78" s="205"/>
      <c r="P78" s="190"/>
      <c r="S78" s="191"/>
      <c r="T78" s="201"/>
      <c r="U78" s="216"/>
      <c r="V78" s="216"/>
      <c r="W78" s="217"/>
      <c r="X78" s="217"/>
      <c r="Y78" s="218"/>
      <c r="Z78" s="219"/>
      <c r="AA78" s="205"/>
      <c r="AB78" s="190"/>
      <c r="AE78" s="191"/>
      <c r="AF78" s="201"/>
      <c r="AG78" s="216"/>
      <c r="AH78" s="216"/>
      <c r="AI78" s="217"/>
      <c r="AJ78" s="217"/>
      <c r="AK78" s="218"/>
      <c r="AL78" s="219"/>
      <c r="AM78" s="205"/>
      <c r="AN78" s="190"/>
    </row>
    <row r="79" spans="6:40" ht="30" customHeight="1" thickTop="1" thickBot="1">
      <c r="F79" s="27"/>
      <c r="G79" s="220"/>
      <c r="H79" s="221"/>
      <c r="I79" s="221"/>
      <c r="J79" s="222" t="s">
        <v>126</v>
      </c>
      <c r="K79" s="221"/>
      <c r="L79" s="221"/>
      <c r="M79" s="222" t="s">
        <v>126</v>
      </c>
      <c r="N79" s="221"/>
      <c r="O79" s="221"/>
      <c r="P79" s="223"/>
      <c r="S79" s="220"/>
      <c r="T79" s="221"/>
      <c r="U79" s="221"/>
      <c r="V79" s="222" t="s">
        <v>126</v>
      </c>
      <c r="W79" s="221"/>
      <c r="X79" s="221"/>
      <c r="Y79" s="222" t="s">
        <v>126</v>
      </c>
      <c r="Z79" s="221"/>
      <c r="AA79" s="221"/>
      <c r="AB79" s="223"/>
      <c r="AE79" s="220"/>
      <c r="AF79" s="221"/>
      <c r="AG79" s="221"/>
      <c r="AH79" s="222" t="s">
        <v>126</v>
      </c>
      <c r="AI79" s="221"/>
      <c r="AJ79" s="221"/>
      <c r="AK79" s="222" t="s">
        <v>126</v>
      </c>
      <c r="AL79" s="221"/>
      <c r="AM79" s="221"/>
      <c r="AN79" s="223"/>
    </row>
    <row r="80" spans="6:40" ht="14" thickTop="1"/>
  </sheetData>
  <sortState ref="C7:E38">
    <sortCondition descending="1" ref="E7:E38"/>
  </sortState>
  <mergeCells count="36">
    <mergeCell ref="AG75:AH75"/>
    <mergeCell ref="AG76:AH76"/>
    <mergeCell ref="AG36:AH36"/>
    <mergeCell ref="AG48:AH48"/>
    <mergeCell ref="AG55:AH55"/>
    <mergeCell ref="AG56:AH56"/>
    <mergeCell ref="AG68:AH68"/>
    <mergeCell ref="AG9:AH9"/>
    <mergeCell ref="AG16:AH16"/>
    <mergeCell ref="AG17:AH17"/>
    <mergeCell ref="AG28:AH28"/>
    <mergeCell ref="AG35:AH35"/>
    <mergeCell ref="U75:V75"/>
    <mergeCell ref="U76:V76"/>
    <mergeCell ref="U36:V36"/>
    <mergeCell ref="U48:V48"/>
    <mergeCell ref="U55:V55"/>
    <mergeCell ref="U56:V56"/>
    <mergeCell ref="U68:V68"/>
    <mergeCell ref="U9:V9"/>
    <mergeCell ref="U16:V16"/>
    <mergeCell ref="U17:V17"/>
    <mergeCell ref="U28:V28"/>
    <mergeCell ref="U35:V35"/>
    <mergeCell ref="I76:J76"/>
    <mergeCell ref="I9:J9"/>
    <mergeCell ref="I16:J16"/>
    <mergeCell ref="I17:J17"/>
    <mergeCell ref="I28:J28"/>
    <mergeCell ref="I35:J35"/>
    <mergeCell ref="I36:J36"/>
    <mergeCell ref="I48:J48"/>
    <mergeCell ref="I55:J55"/>
    <mergeCell ref="I56:J56"/>
    <mergeCell ref="I68:J68"/>
    <mergeCell ref="I75:J75"/>
  </mergeCells>
  <pageMargins left="0.7" right="0.7" top="0.75" bottom="0.75" header="0.3" footer="0.3"/>
  <pageSetup scale="2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7E441-E1E4-F34D-A46B-3666A5015EE6}">
  <sheetPr>
    <pageSetUpPr fitToPage="1"/>
  </sheetPr>
  <dimension ref="A1:AN80"/>
  <sheetViews>
    <sheetView tabSelected="1" zoomScale="51" zoomScaleNormal="51" workbookViewId="0">
      <selection activeCell="F4" sqref="F4"/>
    </sheetView>
  </sheetViews>
  <sheetFormatPr baseColWidth="10" defaultColWidth="11.5" defaultRowHeight="13"/>
  <cols>
    <col min="1" max="1" width="4.1640625" bestFit="1" customWidth="1"/>
    <col min="3" max="3" width="20.6640625" bestFit="1" customWidth="1"/>
    <col min="7" max="7" width="8.33203125" customWidth="1"/>
    <col min="8" max="8" width="16" customWidth="1"/>
    <col min="9" max="9" width="16.6640625" customWidth="1"/>
    <col min="10" max="10" width="31.5" bestFit="1" customWidth="1"/>
    <col min="11" max="11" width="12" bestFit="1" customWidth="1"/>
    <col min="12" max="12" width="3.6640625" bestFit="1" customWidth="1"/>
    <col min="13" max="13" width="32.1640625" bestFit="1" customWidth="1"/>
    <col min="14" max="14" width="13.33203125" bestFit="1" customWidth="1"/>
    <col min="15" max="15" width="11.1640625" bestFit="1" customWidth="1"/>
    <col min="20" max="20" width="14.5" customWidth="1"/>
    <col min="21" max="21" width="13.83203125" customWidth="1"/>
    <col min="22" max="22" width="32.1640625" bestFit="1" customWidth="1"/>
    <col min="24" max="24" width="3.1640625" customWidth="1"/>
    <col min="25" max="25" width="33.1640625" customWidth="1"/>
    <col min="26" max="26" width="13.33203125" customWidth="1"/>
    <col min="32" max="32" width="14.83203125" customWidth="1"/>
    <col min="33" max="33" width="14.1640625" bestFit="1" customWidth="1"/>
    <col min="34" max="34" width="32.1640625" bestFit="1" customWidth="1"/>
    <col min="37" max="37" width="32.1640625" bestFit="1" customWidth="1"/>
    <col min="38" max="38" width="14.1640625" customWidth="1"/>
  </cols>
  <sheetData>
    <row r="1" spans="1:40" ht="25">
      <c r="G1" s="225" t="s">
        <v>134</v>
      </c>
      <c r="S1" s="225" t="s">
        <v>111</v>
      </c>
      <c r="AE1" s="225" t="s">
        <v>135</v>
      </c>
    </row>
    <row r="2" spans="1:40" ht="14" thickBot="1"/>
    <row r="3" spans="1:40" s="27" customFormat="1" ht="30" customHeight="1" thickTop="1">
      <c r="A3" s="197"/>
      <c r="B3" s="278" t="s">
        <v>474</v>
      </c>
      <c r="C3" s="279"/>
      <c r="D3" s="279"/>
      <c r="G3" s="176" t="s">
        <v>129</v>
      </c>
      <c r="H3" s="177">
        <v>43649</v>
      </c>
      <c r="I3" s="178"/>
      <c r="J3" s="179"/>
      <c r="K3" s="178"/>
      <c r="L3" s="178"/>
      <c r="M3" s="179"/>
      <c r="N3" s="180"/>
      <c r="O3" s="180"/>
      <c r="P3" s="181"/>
      <c r="S3" s="176" t="s">
        <v>129</v>
      </c>
      <c r="T3" s="177">
        <v>43649</v>
      </c>
      <c r="U3" s="178"/>
      <c r="V3" s="179"/>
      <c r="W3" s="178"/>
      <c r="X3" s="178"/>
      <c r="Y3" s="179"/>
      <c r="Z3" s="180"/>
      <c r="AA3" s="180"/>
      <c r="AB3" s="181"/>
      <c r="AE3" s="176" t="s">
        <v>129</v>
      </c>
      <c r="AF3" s="177">
        <v>43650</v>
      </c>
      <c r="AG3" s="178"/>
      <c r="AH3" s="179"/>
      <c r="AI3" s="178"/>
      <c r="AJ3" s="178"/>
      <c r="AK3" s="179"/>
      <c r="AL3" s="180"/>
      <c r="AM3" s="180"/>
      <c r="AN3" s="181"/>
    </row>
    <row r="4" spans="1:40" s="27" customFormat="1" ht="30" customHeight="1" thickBot="1">
      <c r="A4" s="197"/>
      <c r="B4" s="278" t="s">
        <v>475</v>
      </c>
      <c r="C4" s="279"/>
      <c r="D4" s="279"/>
      <c r="F4" s="27">
        <v>1</v>
      </c>
      <c r="G4" s="182"/>
      <c r="H4" s="183" t="s">
        <v>130</v>
      </c>
      <c r="I4" s="224" t="s">
        <v>37</v>
      </c>
      <c r="J4" s="185"/>
      <c r="K4" s="184"/>
      <c r="L4" s="184" t="s">
        <v>131</v>
      </c>
      <c r="M4" s="183" t="s">
        <v>130</v>
      </c>
      <c r="N4" s="224" t="s">
        <v>90</v>
      </c>
      <c r="O4" s="185"/>
      <c r="P4" s="186"/>
      <c r="S4" s="182"/>
      <c r="T4" s="183" t="s">
        <v>130</v>
      </c>
      <c r="U4" s="224" t="str">
        <f>'MATCH PLAY A &amp; B'!E10</f>
        <v>UCT (B)</v>
      </c>
      <c r="V4" s="185"/>
      <c r="W4" s="184"/>
      <c r="X4" s="184" t="s">
        <v>131</v>
      </c>
      <c r="Y4" s="241" t="str">
        <f>'MATCH PLAY A &amp; B'!E14</f>
        <v>NWU (A)</v>
      </c>
      <c r="Z4" s="224"/>
      <c r="AA4" s="185"/>
      <c r="AB4" s="186"/>
      <c r="AE4" s="182"/>
      <c r="AF4" s="183" t="s">
        <v>130</v>
      </c>
      <c r="AG4" s="224" t="s">
        <v>32</v>
      </c>
      <c r="AH4" s="185"/>
      <c r="AI4" s="184"/>
      <c r="AJ4" s="184" t="s">
        <v>131</v>
      </c>
      <c r="AK4" s="241" t="s">
        <v>57</v>
      </c>
      <c r="AL4" s="224"/>
      <c r="AM4" s="185"/>
      <c r="AN4" s="186"/>
    </row>
    <row r="5" spans="1:40" s="27" customFormat="1" ht="30" customHeight="1" thickTop="1">
      <c r="A5" s="197"/>
      <c r="B5" s="280" t="s">
        <v>470</v>
      </c>
      <c r="C5" s="280" t="s">
        <v>471</v>
      </c>
      <c r="D5" s="280" t="s">
        <v>472</v>
      </c>
      <c r="G5" s="187"/>
      <c r="H5" s="188"/>
      <c r="I5" s="188"/>
      <c r="J5" s="188"/>
      <c r="K5" s="189" t="s">
        <v>133</v>
      </c>
      <c r="L5" s="189"/>
      <c r="M5" s="188"/>
      <c r="N5" s="188"/>
      <c r="O5" s="188"/>
      <c r="P5" s="190"/>
      <c r="S5" s="187"/>
      <c r="T5" s="188"/>
      <c r="U5" s="188"/>
      <c r="V5" s="188"/>
      <c r="W5" s="189" t="s">
        <v>133</v>
      </c>
      <c r="X5" s="189"/>
      <c r="Y5" s="188"/>
      <c r="Z5" s="188"/>
      <c r="AA5" s="188"/>
      <c r="AB5" s="190"/>
      <c r="AE5" s="187"/>
      <c r="AF5" s="188"/>
      <c r="AG5" s="188"/>
      <c r="AH5" s="188"/>
      <c r="AI5" s="189" t="s">
        <v>133</v>
      </c>
      <c r="AJ5" s="189"/>
      <c r="AK5" s="188"/>
      <c r="AL5" s="188"/>
      <c r="AM5" s="188"/>
      <c r="AN5" s="190"/>
    </row>
    <row r="6" spans="1:40" s="27" customFormat="1" ht="30" customHeight="1">
      <c r="A6" s="197">
        <v>1</v>
      </c>
      <c r="B6" s="279" t="s">
        <v>12</v>
      </c>
      <c r="C6" s="279" t="s">
        <v>177</v>
      </c>
      <c r="D6" s="281">
        <f>$K$27+$K$32+$W$47+$W$54+$AL$47+$AL$54</f>
        <v>12</v>
      </c>
      <c r="G6" s="191"/>
      <c r="H6" s="192" t="s">
        <v>345</v>
      </c>
      <c r="I6" s="192" t="s">
        <v>119</v>
      </c>
      <c r="J6" s="193" t="s">
        <v>120</v>
      </c>
      <c r="K6" s="233" t="s">
        <v>121</v>
      </c>
      <c r="L6" s="194"/>
      <c r="M6" s="194" t="s">
        <v>122</v>
      </c>
      <c r="N6" s="233" t="s">
        <v>123</v>
      </c>
      <c r="O6" s="194" t="s">
        <v>124</v>
      </c>
      <c r="P6" s="190"/>
      <c r="S6" s="191"/>
      <c r="T6" s="192" t="s">
        <v>345</v>
      </c>
      <c r="U6" s="192" t="s">
        <v>119</v>
      </c>
      <c r="V6" s="193" t="s">
        <v>120</v>
      </c>
      <c r="W6" s="194" t="s">
        <v>121</v>
      </c>
      <c r="X6" s="194"/>
      <c r="Y6" s="194" t="s">
        <v>122</v>
      </c>
      <c r="Z6" s="194" t="s">
        <v>123</v>
      </c>
      <c r="AA6" s="194" t="s">
        <v>124</v>
      </c>
      <c r="AB6" s="190"/>
      <c r="AE6" s="191"/>
      <c r="AF6" s="192" t="s">
        <v>345</v>
      </c>
      <c r="AG6" s="192" t="s">
        <v>119</v>
      </c>
      <c r="AH6" s="193" t="s">
        <v>120</v>
      </c>
      <c r="AI6" s="194" t="s">
        <v>121</v>
      </c>
      <c r="AJ6" s="194"/>
      <c r="AK6" s="194" t="s">
        <v>122</v>
      </c>
      <c r="AL6" s="194" t="s">
        <v>123</v>
      </c>
      <c r="AM6" s="194" t="s">
        <v>124</v>
      </c>
      <c r="AN6" s="190"/>
    </row>
    <row r="7" spans="1:40" s="27" customFormat="1" ht="30" customHeight="1">
      <c r="A7" s="197">
        <f>A6+1</f>
        <v>2</v>
      </c>
      <c r="B7" s="279" t="s">
        <v>37</v>
      </c>
      <c r="C7" s="279" t="s">
        <v>41</v>
      </c>
      <c r="D7" s="281">
        <f>$K$7+$K$12+$Z$8+$Z$15+$AL$27+$AL$34</f>
        <v>11</v>
      </c>
      <c r="G7" s="191"/>
      <c r="H7" s="195">
        <v>2</v>
      </c>
      <c r="I7" s="196">
        <v>0.3125</v>
      </c>
      <c r="J7" s="197" t="s">
        <v>455</v>
      </c>
      <c r="K7" s="227">
        <v>2</v>
      </c>
      <c r="L7" s="198"/>
      <c r="M7" s="199" t="s">
        <v>342</v>
      </c>
      <c r="N7" s="227">
        <v>0</v>
      </c>
      <c r="O7" s="200"/>
      <c r="P7" s="190"/>
      <c r="S7" s="191"/>
      <c r="T7" s="195">
        <v>2</v>
      </c>
      <c r="U7" s="196">
        <v>0.30208333333333331</v>
      </c>
      <c r="V7" s="199" t="s">
        <v>430</v>
      </c>
      <c r="W7" s="198">
        <v>0</v>
      </c>
      <c r="X7" s="198"/>
      <c r="Y7" s="197" t="s">
        <v>343</v>
      </c>
      <c r="Z7" s="198">
        <v>2</v>
      </c>
      <c r="AA7" s="200" t="s">
        <v>408</v>
      </c>
      <c r="AB7" s="190"/>
      <c r="AE7" s="191"/>
      <c r="AF7" s="195">
        <v>2</v>
      </c>
      <c r="AG7" s="196">
        <v>0.30208333333333331</v>
      </c>
      <c r="AH7" s="199" t="s">
        <v>358</v>
      </c>
      <c r="AI7" s="198">
        <v>2</v>
      </c>
      <c r="AJ7" s="198"/>
      <c r="AK7" s="199" t="s">
        <v>430</v>
      </c>
      <c r="AL7" s="198">
        <v>0</v>
      </c>
      <c r="AM7" s="200" t="s">
        <v>417</v>
      </c>
      <c r="AN7" s="190"/>
    </row>
    <row r="8" spans="1:40" s="27" customFormat="1" ht="30" customHeight="1">
      <c r="A8" s="197">
        <f t="shared" ref="A8:A38" si="0">A7+1</f>
        <v>3</v>
      </c>
      <c r="B8" s="279" t="s">
        <v>12</v>
      </c>
      <c r="C8" s="279" t="s">
        <v>16</v>
      </c>
      <c r="D8" s="281">
        <f>$K$27+$K$33+$W$47+$W$53+$AL$47+$AL$53</f>
        <v>10</v>
      </c>
      <c r="G8" s="191"/>
      <c r="H8" s="195">
        <v>1</v>
      </c>
      <c r="I8" s="196">
        <v>0.3125</v>
      </c>
      <c r="J8" s="197" t="s">
        <v>343</v>
      </c>
      <c r="K8" s="227">
        <v>0</v>
      </c>
      <c r="L8" s="198"/>
      <c r="M8" s="199" t="s">
        <v>344</v>
      </c>
      <c r="N8" s="227">
        <v>2</v>
      </c>
      <c r="O8" s="200"/>
      <c r="P8" s="190"/>
      <c r="S8" s="191"/>
      <c r="T8" s="195">
        <v>1</v>
      </c>
      <c r="U8" s="196">
        <v>0.30208333333333331</v>
      </c>
      <c r="V8" s="199" t="s">
        <v>454</v>
      </c>
      <c r="W8" s="198">
        <v>0</v>
      </c>
      <c r="X8" s="198"/>
      <c r="Y8" s="197" t="s">
        <v>455</v>
      </c>
      <c r="Z8" s="198">
        <v>2</v>
      </c>
      <c r="AA8" s="200" t="s">
        <v>411</v>
      </c>
      <c r="AB8" s="190"/>
      <c r="AE8" s="191"/>
      <c r="AF8" s="195">
        <v>1</v>
      </c>
      <c r="AG8" s="196">
        <v>0.30208333333333331</v>
      </c>
      <c r="AH8" s="199" t="s">
        <v>451</v>
      </c>
      <c r="AI8" s="198">
        <v>1</v>
      </c>
      <c r="AJ8" s="198"/>
      <c r="AK8" s="199" t="s">
        <v>454</v>
      </c>
      <c r="AL8" s="198">
        <v>1</v>
      </c>
      <c r="AM8" s="200" t="s">
        <v>416</v>
      </c>
      <c r="AN8" s="190"/>
    </row>
    <row r="9" spans="1:40" s="27" customFormat="1" ht="30" customHeight="1" thickBot="1">
      <c r="A9" s="197">
        <f t="shared" si="0"/>
        <v>4</v>
      </c>
      <c r="B9" s="279" t="s">
        <v>37</v>
      </c>
      <c r="C9" s="279" t="s">
        <v>40</v>
      </c>
      <c r="D9" s="281">
        <f>$K$7+$Z$8+$K$13+$Z$14+$AL$27+$AL$31</f>
        <v>10</v>
      </c>
      <c r="G9" s="191"/>
      <c r="H9" s="201"/>
      <c r="I9" s="329" t="s">
        <v>128</v>
      </c>
      <c r="J9" s="329"/>
      <c r="K9" s="226">
        <f>SUM(K7:K8)</f>
        <v>2</v>
      </c>
      <c r="L9" s="203"/>
      <c r="M9" s="204"/>
      <c r="N9" s="226">
        <f>SUM(N7:N8)</f>
        <v>2</v>
      </c>
      <c r="O9" s="205"/>
      <c r="P9" s="190"/>
      <c r="S9" s="191"/>
      <c r="T9" s="201"/>
      <c r="U9" s="329" t="s">
        <v>128</v>
      </c>
      <c r="V9" s="329"/>
      <c r="W9" s="202">
        <f>SUM(W7:W8)</f>
        <v>0</v>
      </c>
      <c r="X9" s="203"/>
      <c r="Y9" s="204"/>
      <c r="Z9" s="202">
        <f>SUM(Z7:Z8)</f>
        <v>4</v>
      </c>
      <c r="AA9" s="205"/>
      <c r="AB9" s="190"/>
      <c r="AE9" s="191"/>
      <c r="AF9" s="201"/>
      <c r="AG9" s="329" t="s">
        <v>128</v>
      </c>
      <c r="AH9" s="329"/>
      <c r="AI9" s="202">
        <f>SUM(AI7:AI8)</f>
        <v>3</v>
      </c>
      <c r="AJ9" s="203"/>
      <c r="AK9" s="204"/>
      <c r="AL9" s="202">
        <f>SUM(AL7:AL8)</f>
        <v>1</v>
      </c>
      <c r="AM9" s="205"/>
      <c r="AN9" s="190"/>
    </row>
    <row r="10" spans="1:40" s="27" customFormat="1" ht="30" customHeight="1" thickTop="1">
      <c r="A10" s="197">
        <f t="shared" si="0"/>
        <v>5</v>
      </c>
      <c r="B10" s="279" t="s">
        <v>13</v>
      </c>
      <c r="C10" s="279" t="s">
        <v>18</v>
      </c>
      <c r="D10" s="281">
        <f>$N$26+$N$31+$W$26+$W$31+$AI$26+$AI$34</f>
        <v>9</v>
      </c>
      <c r="G10" s="191"/>
      <c r="H10" s="188"/>
      <c r="I10" s="188"/>
      <c r="J10" s="188"/>
      <c r="K10" s="237" t="s">
        <v>132</v>
      </c>
      <c r="L10" s="189"/>
      <c r="M10" s="188"/>
      <c r="N10" s="237"/>
      <c r="O10" s="188"/>
      <c r="P10" s="190"/>
      <c r="S10" s="191"/>
      <c r="T10" s="188"/>
      <c r="U10" s="188"/>
      <c r="V10" s="188"/>
      <c r="W10" s="189" t="s">
        <v>132</v>
      </c>
      <c r="X10" s="189"/>
      <c r="Y10" s="188"/>
      <c r="Z10" s="188"/>
      <c r="AA10" s="188"/>
      <c r="AB10" s="190"/>
      <c r="AE10" s="191"/>
      <c r="AF10" s="188"/>
      <c r="AG10" s="188"/>
      <c r="AH10" s="188"/>
      <c r="AI10" s="189" t="s">
        <v>132</v>
      </c>
      <c r="AJ10" s="189"/>
      <c r="AK10" s="188"/>
      <c r="AL10" s="188"/>
      <c r="AM10" s="188"/>
      <c r="AN10" s="190"/>
    </row>
    <row r="11" spans="1:40" s="27" customFormat="1" ht="30" customHeight="1">
      <c r="A11" s="197">
        <f t="shared" si="0"/>
        <v>6</v>
      </c>
      <c r="B11" s="279" t="s">
        <v>37</v>
      </c>
      <c r="C11" s="279" t="s">
        <v>39</v>
      </c>
      <c r="D11" s="281">
        <f>$K$8+$K$15+$Z$7+$Z$12+$AL$26+$AL$33</f>
        <v>9</v>
      </c>
      <c r="G11" s="191"/>
      <c r="H11" s="192" t="s">
        <v>118</v>
      </c>
      <c r="I11" s="192" t="s">
        <v>119</v>
      </c>
      <c r="J11" s="192" t="s">
        <v>120</v>
      </c>
      <c r="K11" s="229" t="s">
        <v>121</v>
      </c>
      <c r="L11" s="192"/>
      <c r="M11" s="192" t="s">
        <v>122</v>
      </c>
      <c r="N11" s="229" t="s">
        <v>123</v>
      </c>
      <c r="O11" s="192" t="s">
        <v>124</v>
      </c>
      <c r="P11" s="190"/>
      <c r="S11" s="191"/>
      <c r="T11" s="192" t="s">
        <v>118</v>
      </c>
      <c r="U11" s="192" t="s">
        <v>119</v>
      </c>
      <c r="V11" s="192" t="s">
        <v>120</v>
      </c>
      <c r="W11" s="192" t="s">
        <v>121</v>
      </c>
      <c r="X11" s="192"/>
      <c r="Y11" s="192" t="s">
        <v>122</v>
      </c>
      <c r="Z11" s="192" t="s">
        <v>123</v>
      </c>
      <c r="AA11" s="192" t="s">
        <v>124</v>
      </c>
      <c r="AB11" s="190"/>
      <c r="AE11" s="191"/>
      <c r="AF11" s="192" t="s">
        <v>118</v>
      </c>
      <c r="AG11" s="192" t="s">
        <v>119</v>
      </c>
      <c r="AH11" s="192" t="s">
        <v>120</v>
      </c>
      <c r="AI11" s="192" t="s">
        <v>121</v>
      </c>
      <c r="AJ11" s="192"/>
      <c r="AK11" s="192" t="s">
        <v>122</v>
      </c>
      <c r="AL11" s="192" t="s">
        <v>123</v>
      </c>
      <c r="AM11" s="192" t="s">
        <v>124</v>
      </c>
      <c r="AN11" s="190"/>
    </row>
    <row r="12" spans="1:40" s="27" customFormat="1" ht="30" customHeight="1">
      <c r="A12" s="197">
        <f t="shared" si="0"/>
        <v>7</v>
      </c>
      <c r="B12" s="279" t="s">
        <v>47</v>
      </c>
      <c r="C12" s="279" t="s">
        <v>55</v>
      </c>
      <c r="D12" s="281">
        <f>$K$67+$K$74+$W$74+$W$67+$AL$67+$AL$74</f>
        <v>8</v>
      </c>
      <c r="G12" s="191"/>
      <c r="H12" s="195">
        <v>4</v>
      </c>
      <c r="I12" s="196">
        <v>0.45833333333333331</v>
      </c>
      <c r="J12" s="197" t="s">
        <v>41</v>
      </c>
      <c r="K12" s="227">
        <v>2</v>
      </c>
      <c r="L12" s="206"/>
      <c r="M12" s="199" t="s">
        <v>101</v>
      </c>
      <c r="N12" s="227">
        <v>0</v>
      </c>
      <c r="O12" s="200"/>
      <c r="P12" s="190"/>
      <c r="S12" s="191"/>
      <c r="T12" s="195">
        <v>4</v>
      </c>
      <c r="U12" s="196">
        <v>0.47916666666666669</v>
      </c>
      <c r="V12" s="199" t="s">
        <v>429</v>
      </c>
      <c r="W12" s="206">
        <v>0</v>
      </c>
      <c r="X12" s="206"/>
      <c r="Y12" s="208" t="s">
        <v>39</v>
      </c>
      <c r="Z12" s="207">
        <v>2</v>
      </c>
      <c r="AA12" s="200" t="s">
        <v>408</v>
      </c>
      <c r="AB12" s="190"/>
      <c r="AE12" s="191"/>
      <c r="AF12" s="195">
        <v>4</v>
      </c>
      <c r="AG12" s="196">
        <v>0.47916666666666669</v>
      </c>
      <c r="AH12" s="197" t="s">
        <v>36</v>
      </c>
      <c r="AI12" s="206">
        <v>2</v>
      </c>
      <c r="AJ12" s="206"/>
      <c r="AK12" s="199" t="s">
        <v>429</v>
      </c>
      <c r="AL12" s="207">
        <v>0</v>
      </c>
      <c r="AM12" s="200" t="s">
        <v>412</v>
      </c>
      <c r="AN12" s="190"/>
    </row>
    <row r="13" spans="1:40" s="27" customFormat="1" ht="30" customHeight="1">
      <c r="A13" s="197">
        <f t="shared" si="0"/>
        <v>8</v>
      </c>
      <c r="B13" s="279" t="s">
        <v>47</v>
      </c>
      <c r="C13" s="279" t="s">
        <v>362</v>
      </c>
      <c r="D13" s="281">
        <f>$K$66+$K$71+$W$66+$W$71+$AL$66+$AL$71</f>
        <v>8</v>
      </c>
      <c r="G13" s="191"/>
      <c r="H13" s="195">
        <v>3</v>
      </c>
      <c r="I13" s="196">
        <v>0.45833333333333331</v>
      </c>
      <c r="J13" s="208" t="s">
        <v>40</v>
      </c>
      <c r="K13" s="239">
        <v>0</v>
      </c>
      <c r="L13" s="209"/>
      <c r="M13" s="199" t="s">
        <v>102</v>
      </c>
      <c r="N13" s="239">
        <v>2</v>
      </c>
      <c r="O13" s="211"/>
      <c r="P13" s="190"/>
      <c r="S13" s="191"/>
      <c r="T13" s="195">
        <v>3</v>
      </c>
      <c r="U13" s="196">
        <v>0.47916666666666669</v>
      </c>
      <c r="V13" s="199" t="s">
        <v>64</v>
      </c>
      <c r="W13" s="209">
        <v>0</v>
      </c>
      <c r="X13" s="209"/>
      <c r="Y13" s="197" t="s">
        <v>42</v>
      </c>
      <c r="Z13" s="210">
        <v>2</v>
      </c>
      <c r="AA13" s="211" t="s">
        <v>414</v>
      </c>
      <c r="AB13" s="190"/>
      <c r="AE13" s="191"/>
      <c r="AF13" s="195">
        <v>3</v>
      </c>
      <c r="AG13" s="196">
        <v>0.47916666666666669</v>
      </c>
      <c r="AH13" s="199" t="s">
        <v>359</v>
      </c>
      <c r="AI13" s="209">
        <v>2</v>
      </c>
      <c r="AJ13" s="209"/>
      <c r="AK13" s="199" t="s">
        <v>64</v>
      </c>
      <c r="AL13" s="210">
        <v>0</v>
      </c>
      <c r="AM13" s="211" t="s">
        <v>409</v>
      </c>
      <c r="AN13" s="190"/>
    </row>
    <row r="14" spans="1:40" s="27" customFormat="1" ht="30" customHeight="1">
      <c r="A14" s="197">
        <f t="shared" si="0"/>
        <v>9</v>
      </c>
      <c r="B14" s="279" t="s">
        <v>47</v>
      </c>
      <c r="C14" s="279" t="s">
        <v>53</v>
      </c>
      <c r="D14" s="281">
        <f>$K$67+$K$73+$W$67+$W$73+$AL$67+$AL$73</f>
        <v>8</v>
      </c>
      <c r="G14" s="191"/>
      <c r="H14" s="195">
        <v>2</v>
      </c>
      <c r="I14" s="196">
        <f t="shared" ref="I14" si="1">I13+TIME(0,10,0)</f>
        <v>0.46527777777777773</v>
      </c>
      <c r="J14" s="197" t="s">
        <v>42</v>
      </c>
      <c r="K14" s="227">
        <v>0</v>
      </c>
      <c r="L14" s="206"/>
      <c r="M14" s="199" t="s">
        <v>346</v>
      </c>
      <c r="N14" s="227">
        <v>2</v>
      </c>
      <c r="O14" s="200"/>
      <c r="P14" s="190"/>
      <c r="S14" s="191"/>
      <c r="T14" s="195">
        <v>2</v>
      </c>
      <c r="U14" s="196">
        <f t="shared" ref="U14" si="2">U13+TIME(0,10,0)</f>
        <v>0.4861111111111111</v>
      </c>
      <c r="V14" s="199" t="s">
        <v>63</v>
      </c>
      <c r="W14" s="206">
        <v>0</v>
      </c>
      <c r="X14" s="206"/>
      <c r="Y14" s="208" t="s">
        <v>40</v>
      </c>
      <c r="Z14" s="207">
        <v>2</v>
      </c>
      <c r="AA14" s="200" t="s">
        <v>413</v>
      </c>
      <c r="AB14" s="190"/>
      <c r="AE14" s="191"/>
      <c r="AF14" s="195">
        <v>2</v>
      </c>
      <c r="AG14" s="196">
        <f t="shared" ref="AG14" si="3">AG13+TIME(0,10,0)</f>
        <v>0.4861111111111111</v>
      </c>
      <c r="AH14" s="199" t="s">
        <v>33</v>
      </c>
      <c r="AI14" s="206">
        <v>1</v>
      </c>
      <c r="AJ14" s="206"/>
      <c r="AK14" s="199" t="s">
        <v>63</v>
      </c>
      <c r="AL14" s="207">
        <v>1</v>
      </c>
      <c r="AM14" s="200" t="s">
        <v>416</v>
      </c>
      <c r="AN14" s="190"/>
    </row>
    <row r="15" spans="1:40" s="27" customFormat="1" ht="30" customHeight="1">
      <c r="A15" s="197">
        <f t="shared" si="0"/>
        <v>10</v>
      </c>
      <c r="B15" s="279" t="s">
        <v>46</v>
      </c>
      <c r="C15" s="279" t="s">
        <v>356</v>
      </c>
      <c r="D15" s="281">
        <f>$K$47+$K$51+$Z$47+$Z$51+$AI$67+$AI$71</f>
        <v>8</v>
      </c>
      <c r="G15" s="191"/>
      <c r="H15" s="195">
        <v>1</v>
      </c>
      <c r="I15" s="196">
        <v>0.46527777777777773</v>
      </c>
      <c r="J15" s="208" t="s">
        <v>39</v>
      </c>
      <c r="K15" s="239">
        <v>1</v>
      </c>
      <c r="L15" s="209"/>
      <c r="M15" s="199" t="s">
        <v>97</v>
      </c>
      <c r="N15" s="239">
        <v>1</v>
      </c>
      <c r="O15" s="211"/>
      <c r="P15" s="190"/>
      <c r="S15" s="191"/>
      <c r="T15" s="195">
        <v>1</v>
      </c>
      <c r="U15" s="196">
        <v>0.4861111111111111</v>
      </c>
      <c r="V15" s="199" t="s">
        <v>365</v>
      </c>
      <c r="W15" s="209">
        <v>0</v>
      </c>
      <c r="X15" s="209"/>
      <c r="Y15" s="197" t="s">
        <v>457</v>
      </c>
      <c r="Z15" s="210">
        <v>2</v>
      </c>
      <c r="AA15" s="211" t="s">
        <v>417</v>
      </c>
      <c r="AB15" s="190"/>
      <c r="AE15" s="191"/>
      <c r="AF15" s="195">
        <v>1</v>
      </c>
      <c r="AG15" s="196">
        <v>0.4861111111111111</v>
      </c>
      <c r="AH15" s="199" t="s">
        <v>179</v>
      </c>
      <c r="AI15" s="209">
        <v>2</v>
      </c>
      <c r="AJ15" s="209"/>
      <c r="AK15" s="199" t="s">
        <v>365</v>
      </c>
      <c r="AL15" s="210">
        <v>0</v>
      </c>
      <c r="AM15" s="211" t="s">
        <v>421</v>
      </c>
      <c r="AN15" s="190"/>
    </row>
    <row r="16" spans="1:40" s="27" customFormat="1" ht="30" customHeight="1">
      <c r="A16" s="197">
        <f t="shared" si="0"/>
        <v>11</v>
      </c>
      <c r="B16" s="279" t="s">
        <v>46</v>
      </c>
      <c r="C16" s="279" t="s">
        <v>49</v>
      </c>
      <c r="D16" s="281">
        <f>$Z$47+$Z$52+$K$47+$K$52+$AI$67+$AI$72</f>
        <v>8</v>
      </c>
      <c r="G16" s="191"/>
      <c r="H16" s="201"/>
      <c r="I16" s="329" t="s">
        <v>128</v>
      </c>
      <c r="J16" s="329"/>
      <c r="K16" s="226">
        <f>SUM(K12:K15)</f>
        <v>3</v>
      </c>
      <c r="L16" s="213"/>
      <c r="M16" s="204"/>
      <c r="N16" s="226">
        <f>SUM(N12:N15)</f>
        <v>5</v>
      </c>
      <c r="O16" s="205"/>
      <c r="P16" s="190"/>
      <c r="S16" s="191"/>
      <c r="T16" s="201"/>
      <c r="U16" s="329" t="s">
        <v>128</v>
      </c>
      <c r="V16" s="329"/>
      <c r="W16" s="202">
        <f>SUM(W12:W15)</f>
        <v>0</v>
      </c>
      <c r="X16" s="213"/>
      <c r="Y16" s="204"/>
      <c r="Z16" s="202">
        <f>SUM(Z12:Z15)</f>
        <v>8</v>
      </c>
      <c r="AA16" s="205"/>
      <c r="AB16" s="190"/>
      <c r="AE16" s="191"/>
      <c r="AF16" s="201"/>
      <c r="AG16" s="329" t="s">
        <v>128</v>
      </c>
      <c r="AH16" s="329"/>
      <c r="AI16" s="202">
        <f>SUM(AI12:AI15)</f>
        <v>7</v>
      </c>
      <c r="AJ16" s="213"/>
      <c r="AK16" s="204"/>
      <c r="AL16" s="202">
        <f>SUM(AL12:AL15)</f>
        <v>1</v>
      </c>
      <c r="AM16" s="205"/>
      <c r="AN16" s="190"/>
    </row>
    <row r="17" spans="1:40" s="27" customFormat="1" ht="30" customHeight="1">
      <c r="A17" s="197">
        <f t="shared" si="0"/>
        <v>12</v>
      </c>
      <c r="B17" s="279" t="s">
        <v>32</v>
      </c>
      <c r="C17" s="279" t="s">
        <v>179</v>
      </c>
      <c r="D17" s="281">
        <f>$Z$27+$Z$34+$N$46+$N$52+$AI$8+$AI$15</f>
        <v>7</v>
      </c>
      <c r="G17" s="191"/>
      <c r="H17" s="201"/>
      <c r="I17" s="328" t="s">
        <v>125</v>
      </c>
      <c r="J17" s="328"/>
      <c r="K17" s="226">
        <f>K16+K9</f>
        <v>5</v>
      </c>
      <c r="L17" s="215"/>
      <c r="M17" s="201"/>
      <c r="N17" s="226">
        <f>N16+N9</f>
        <v>7</v>
      </c>
      <c r="O17" s="205"/>
      <c r="P17" s="190"/>
      <c r="S17" s="191"/>
      <c r="T17" s="201"/>
      <c r="U17" s="328" t="s">
        <v>125</v>
      </c>
      <c r="V17" s="328"/>
      <c r="W17" s="202">
        <f>W16+W9</f>
        <v>0</v>
      </c>
      <c r="X17" s="215"/>
      <c r="Y17" s="201"/>
      <c r="Z17" s="202">
        <f>Z16+Z9</f>
        <v>12</v>
      </c>
      <c r="AA17" s="205"/>
      <c r="AB17" s="190"/>
      <c r="AE17" s="191"/>
      <c r="AF17" s="201"/>
      <c r="AG17" s="328" t="s">
        <v>125</v>
      </c>
      <c r="AH17" s="328"/>
      <c r="AI17" s="202">
        <f>AI16+AI9</f>
        <v>10</v>
      </c>
      <c r="AJ17" s="215"/>
      <c r="AK17" s="201"/>
      <c r="AL17" s="202">
        <f>AL16+AL9</f>
        <v>2</v>
      </c>
      <c r="AM17" s="205"/>
      <c r="AN17" s="190"/>
    </row>
    <row r="18" spans="1:40" s="27" customFormat="1" ht="30" customHeight="1">
      <c r="A18" s="197">
        <f t="shared" si="0"/>
        <v>13</v>
      </c>
      <c r="B18" s="279" t="s">
        <v>13</v>
      </c>
      <c r="C18" s="279" t="s">
        <v>352</v>
      </c>
      <c r="D18" s="281">
        <f>$N$26+$N$34+$W$26+$W$32+$AI$26+$AI$31</f>
        <v>6</v>
      </c>
      <c r="G18" s="191"/>
      <c r="H18" s="201"/>
      <c r="I18" s="216"/>
      <c r="J18" s="216"/>
      <c r="K18" s="217"/>
      <c r="L18" s="217"/>
      <c r="M18" s="218"/>
      <c r="N18" s="219"/>
      <c r="O18" s="205"/>
      <c r="P18" s="190"/>
      <c r="S18" s="191"/>
      <c r="T18" s="201"/>
      <c r="U18" s="216"/>
      <c r="V18" s="216"/>
      <c r="W18" s="217"/>
      <c r="X18" s="217"/>
      <c r="Y18" s="218"/>
      <c r="Z18" s="219"/>
      <c r="AA18" s="205"/>
      <c r="AB18" s="190"/>
      <c r="AE18" s="191"/>
      <c r="AF18" s="201"/>
      <c r="AG18" s="216"/>
      <c r="AH18" s="216"/>
      <c r="AI18" s="217"/>
      <c r="AJ18" s="217"/>
      <c r="AK18" s="218"/>
      <c r="AL18" s="219"/>
      <c r="AM18" s="205"/>
      <c r="AN18" s="190"/>
    </row>
    <row r="19" spans="1:40" s="27" customFormat="1" ht="30" customHeight="1" thickBot="1">
      <c r="A19" s="197">
        <f t="shared" si="0"/>
        <v>14</v>
      </c>
      <c r="B19" s="279" t="s">
        <v>37</v>
      </c>
      <c r="C19" s="279" t="s">
        <v>42</v>
      </c>
      <c r="D19" s="281">
        <f>$K$8+$K$14+$Z$7+$Z$13+$AL$26+$AL$32</f>
        <v>6</v>
      </c>
      <c r="G19" s="191"/>
      <c r="H19" s="201"/>
      <c r="I19" s="216"/>
      <c r="J19" s="216"/>
      <c r="K19" s="217"/>
      <c r="L19" s="217"/>
      <c r="M19" s="218"/>
      <c r="N19" s="219"/>
      <c r="O19" s="205"/>
      <c r="P19" s="190"/>
      <c r="S19" s="191"/>
      <c r="T19" s="201"/>
      <c r="U19" s="216"/>
      <c r="V19" s="216"/>
      <c r="W19" s="217"/>
      <c r="X19" s="217"/>
      <c r="Y19" s="218"/>
      <c r="Z19" s="219"/>
      <c r="AA19" s="205"/>
      <c r="AB19" s="190"/>
      <c r="AE19" s="191"/>
      <c r="AF19" s="201"/>
      <c r="AG19" s="216"/>
      <c r="AH19" s="216"/>
      <c r="AI19" s="217"/>
      <c r="AJ19" s="217"/>
      <c r="AK19" s="218"/>
      <c r="AL19" s="219"/>
      <c r="AM19" s="205"/>
      <c r="AN19" s="190"/>
    </row>
    <row r="20" spans="1:40" s="27" customFormat="1" ht="30" customHeight="1" thickTop="1" thickBot="1">
      <c r="A20" s="197">
        <f t="shared" si="0"/>
        <v>15</v>
      </c>
      <c r="B20" s="279" t="s">
        <v>12</v>
      </c>
      <c r="C20" s="279" t="s">
        <v>15</v>
      </c>
      <c r="D20" s="281">
        <f>$K$26+$K$34+$W$46+$W$51+$AL$46+$AL$51</f>
        <v>6</v>
      </c>
      <c r="G20" s="220"/>
      <c r="H20" s="221"/>
      <c r="I20" s="221"/>
      <c r="J20" s="222" t="s">
        <v>126</v>
      </c>
      <c r="K20" s="221"/>
      <c r="L20" s="221"/>
      <c r="M20" s="222" t="s">
        <v>126</v>
      </c>
      <c r="N20" s="221"/>
      <c r="O20" s="221"/>
      <c r="P20" s="223"/>
      <c r="S20" s="220"/>
      <c r="T20" s="221"/>
      <c r="U20" s="221"/>
      <c r="V20" s="222" t="s">
        <v>126</v>
      </c>
      <c r="W20" s="221"/>
      <c r="X20" s="221"/>
      <c r="Y20" s="222" t="s">
        <v>126</v>
      </c>
      <c r="Z20" s="221"/>
      <c r="AA20" s="221"/>
      <c r="AB20" s="223"/>
      <c r="AE20" s="220"/>
      <c r="AF20" s="221"/>
      <c r="AG20" s="221"/>
      <c r="AH20" s="222" t="s">
        <v>126</v>
      </c>
      <c r="AI20" s="221"/>
      <c r="AJ20" s="221"/>
      <c r="AK20" s="222" t="s">
        <v>126</v>
      </c>
      <c r="AL20" s="221"/>
      <c r="AM20" s="221"/>
      <c r="AN20" s="223"/>
    </row>
    <row r="21" spans="1:40" s="27" customFormat="1" ht="30" customHeight="1" thickTop="1" thickBot="1">
      <c r="A21" s="197">
        <f t="shared" si="0"/>
        <v>16</v>
      </c>
      <c r="B21" s="279" t="s">
        <v>32</v>
      </c>
      <c r="C21" s="279" t="s">
        <v>359</v>
      </c>
      <c r="D21" s="281">
        <f>$Z$26+$Z$32+$N$47+$N$54+$AI$7+$AI$13</f>
        <v>6</v>
      </c>
    </row>
    <row r="22" spans="1:40" s="27" customFormat="1" ht="30" customHeight="1" thickTop="1">
      <c r="A22" s="197">
        <f t="shared" si="0"/>
        <v>17</v>
      </c>
      <c r="B22" s="279" t="s">
        <v>46</v>
      </c>
      <c r="C22" s="279" t="s">
        <v>50</v>
      </c>
      <c r="D22" s="281">
        <f>$K$54+$K$46+$Z$54+$Z$46+$AI$66+$AI$74</f>
        <v>6</v>
      </c>
      <c r="F22" s="27">
        <v>2</v>
      </c>
      <c r="G22" s="176" t="s">
        <v>129</v>
      </c>
      <c r="H22" s="177">
        <v>43649</v>
      </c>
      <c r="I22" s="178"/>
      <c r="J22" s="179"/>
      <c r="K22" s="178"/>
      <c r="L22" s="178"/>
      <c r="M22" s="179"/>
      <c r="N22" s="180"/>
      <c r="O22" s="180"/>
      <c r="P22" s="181"/>
      <c r="S22" s="176" t="s">
        <v>129</v>
      </c>
      <c r="T22" s="177">
        <v>43649</v>
      </c>
      <c r="U22" s="178"/>
      <c r="V22" s="179"/>
      <c r="W22" s="178"/>
      <c r="X22" s="178"/>
      <c r="Y22" s="179"/>
      <c r="Z22" s="180"/>
      <c r="AA22" s="180"/>
      <c r="AB22" s="181"/>
      <c r="AE22" s="176" t="s">
        <v>129</v>
      </c>
      <c r="AF22" s="177">
        <v>43650</v>
      </c>
      <c r="AG22" s="178"/>
      <c r="AH22" s="179"/>
      <c r="AI22" s="178"/>
      <c r="AJ22" s="178"/>
      <c r="AK22" s="179"/>
      <c r="AL22" s="180"/>
      <c r="AM22" s="180"/>
      <c r="AN22" s="181"/>
    </row>
    <row r="23" spans="1:40" s="27" customFormat="1" ht="30" customHeight="1" thickBot="1">
      <c r="A23" s="197">
        <f t="shared" si="0"/>
        <v>18</v>
      </c>
      <c r="B23" s="279" t="s">
        <v>47</v>
      </c>
      <c r="C23" s="279" t="s">
        <v>52</v>
      </c>
      <c r="D23" s="281">
        <f>$K$66+$K$72+$W$66+$W$72+$AL$66+$AL$72</f>
        <v>6</v>
      </c>
      <c r="G23" s="182"/>
      <c r="H23" s="183" t="s">
        <v>130</v>
      </c>
      <c r="I23" s="224" t="s">
        <v>12</v>
      </c>
      <c r="J23" s="185"/>
      <c r="K23" s="184"/>
      <c r="L23" s="184" t="s">
        <v>131</v>
      </c>
      <c r="M23" s="183" t="s">
        <v>130</v>
      </c>
      <c r="N23" s="224" t="s">
        <v>13</v>
      </c>
      <c r="O23" s="185"/>
      <c r="P23" s="186"/>
      <c r="S23" s="182"/>
      <c r="T23" s="183" t="s">
        <v>130</v>
      </c>
      <c r="U23" s="238" t="str">
        <f>'MATCH PLAY A &amp; B'!E22</f>
        <v>NMU (B)</v>
      </c>
      <c r="V23" s="185"/>
      <c r="W23" s="184"/>
      <c r="X23" s="184" t="s">
        <v>131</v>
      </c>
      <c r="Y23" s="183" t="s">
        <v>130</v>
      </c>
      <c r="Z23" s="238" t="str">
        <f>'MATCH PLAY A &amp; B'!E18</f>
        <v>CUT (A)</v>
      </c>
      <c r="AA23" s="185"/>
      <c r="AB23" s="186"/>
      <c r="AE23" s="182"/>
      <c r="AF23" s="183" t="s">
        <v>130</v>
      </c>
      <c r="AG23" s="238" t="s">
        <v>13</v>
      </c>
      <c r="AH23" s="185"/>
      <c r="AI23" s="184"/>
      <c r="AJ23" s="184" t="s">
        <v>131</v>
      </c>
      <c r="AK23" s="183" t="s">
        <v>130</v>
      </c>
      <c r="AL23" s="238" t="s">
        <v>37</v>
      </c>
      <c r="AM23" s="185"/>
      <c r="AN23" s="186"/>
    </row>
    <row r="24" spans="1:40" s="27" customFormat="1" ht="30" customHeight="1" thickTop="1">
      <c r="A24" s="197">
        <f t="shared" si="0"/>
        <v>19</v>
      </c>
      <c r="B24" s="279" t="s">
        <v>32</v>
      </c>
      <c r="C24" s="279" t="s">
        <v>33</v>
      </c>
      <c r="D24" s="281">
        <f>$Z$26+$Z$33+$N$47+$N$51+$AI$7+$AI$14</f>
        <v>5</v>
      </c>
      <c r="G24" s="187"/>
      <c r="H24" s="188"/>
      <c r="I24" s="188"/>
      <c r="J24" s="188"/>
      <c r="K24" s="189" t="s">
        <v>133</v>
      </c>
      <c r="L24" s="189"/>
      <c r="M24" s="188"/>
      <c r="N24" s="188"/>
      <c r="O24" s="188"/>
      <c r="P24" s="190"/>
      <c r="S24" s="187"/>
      <c r="T24" s="188"/>
      <c r="U24" s="188"/>
      <c r="V24" s="188"/>
      <c r="W24" s="189" t="s">
        <v>133</v>
      </c>
      <c r="X24" s="189"/>
      <c r="Y24" s="188"/>
      <c r="Z24" s="188"/>
      <c r="AA24" s="188"/>
      <c r="AB24" s="190"/>
      <c r="AE24" s="187"/>
      <c r="AF24" s="188"/>
      <c r="AG24" s="188"/>
      <c r="AH24" s="188"/>
      <c r="AI24" s="189" t="s">
        <v>133</v>
      </c>
      <c r="AJ24" s="189"/>
      <c r="AK24" s="188"/>
      <c r="AL24" s="188"/>
      <c r="AM24" s="188"/>
      <c r="AN24" s="190"/>
    </row>
    <row r="25" spans="1:40" s="27" customFormat="1" ht="30" customHeight="1">
      <c r="A25" s="197">
        <f t="shared" si="0"/>
        <v>20</v>
      </c>
      <c r="B25" s="279" t="s">
        <v>90</v>
      </c>
      <c r="C25" s="279" t="s">
        <v>97</v>
      </c>
      <c r="D25" s="281">
        <f>$N$15+$N$8+$Z$67+$Z$74+$AI$47+$AI$53</f>
        <v>5</v>
      </c>
      <c r="G25" s="191"/>
      <c r="H25" s="192" t="s">
        <v>345</v>
      </c>
      <c r="I25" s="192" t="s">
        <v>119</v>
      </c>
      <c r="J25" s="193" t="s">
        <v>120</v>
      </c>
      <c r="K25" s="233" t="s">
        <v>121</v>
      </c>
      <c r="L25" s="194"/>
      <c r="M25" s="194" t="s">
        <v>122</v>
      </c>
      <c r="N25" s="194" t="s">
        <v>123</v>
      </c>
      <c r="O25" s="194" t="s">
        <v>124</v>
      </c>
      <c r="P25" s="190"/>
      <c r="S25" s="191"/>
      <c r="T25" s="192" t="s">
        <v>345</v>
      </c>
      <c r="U25" s="192" t="s">
        <v>119</v>
      </c>
      <c r="V25" s="193" t="s">
        <v>120</v>
      </c>
      <c r="W25" s="194" t="s">
        <v>121</v>
      </c>
      <c r="X25" s="194"/>
      <c r="Y25" s="194" t="s">
        <v>122</v>
      </c>
      <c r="Z25" s="194" t="s">
        <v>123</v>
      </c>
      <c r="AA25" s="194" t="s">
        <v>124</v>
      </c>
      <c r="AB25" s="190"/>
      <c r="AE25" s="191"/>
      <c r="AF25" s="192" t="s">
        <v>345</v>
      </c>
      <c r="AG25" s="192" t="s">
        <v>119</v>
      </c>
      <c r="AH25" s="193" t="s">
        <v>120</v>
      </c>
      <c r="AI25" s="194" t="s">
        <v>121</v>
      </c>
      <c r="AJ25" s="194"/>
      <c r="AK25" s="194" t="s">
        <v>122</v>
      </c>
      <c r="AL25" s="194" t="s">
        <v>123</v>
      </c>
      <c r="AM25" s="194" t="s">
        <v>124</v>
      </c>
      <c r="AN25" s="190"/>
    </row>
    <row r="26" spans="1:40" s="27" customFormat="1" ht="30" customHeight="1">
      <c r="A26" s="197">
        <f t="shared" si="0"/>
        <v>21</v>
      </c>
      <c r="B26" s="279" t="s">
        <v>90</v>
      </c>
      <c r="C26" s="279" t="s">
        <v>102</v>
      </c>
      <c r="D26" s="281">
        <f>$N$7+$N$13+$Z$66+$Z$72+$AI$46+$AI$51</f>
        <v>4</v>
      </c>
      <c r="G26" s="191"/>
      <c r="H26" s="195">
        <v>2</v>
      </c>
      <c r="I26" s="196">
        <v>0.31944444444444448</v>
      </c>
      <c r="J26" s="197" t="s">
        <v>347</v>
      </c>
      <c r="K26" s="227">
        <v>0</v>
      </c>
      <c r="L26" s="198"/>
      <c r="M26" s="199" t="s">
        <v>349</v>
      </c>
      <c r="N26" s="227">
        <v>2</v>
      </c>
      <c r="O26" s="200" t="s">
        <v>409</v>
      </c>
      <c r="P26" s="190"/>
      <c r="S26" s="191"/>
      <c r="T26" s="195">
        <v>2</v>
      </c>
      <c r="U26" s="196">
        <v>0.30902777777777779</v>
      </c>
      <c r="V26" s="199" t="s">
        <v>349</v>
      </c>
      <c r="W26" s="198">
        <v>2</v>
      </c>
      <c r="X26" s="198"/>
      <c r="Y26" s="199" t="s">
        <v>358</v>
      </c>
      <c r="Z26" s="198">
        <v>0</v>
      </c>
      <c r="AA26" s="200" t="s">
        <v>447</v>
      </c>
      <c r="AB26" s="190"/>
      <c r="AE26" s="191"/>
      <c r="AF26" s="195">
        <v>2</v>
      </c>
      <c r="AG26" s="196">
        <v>0.30902777777777779</v>
      </c>
      <c r="AH26" s="199" t="s">
        <v>349</v>
      </c>
      <c r="AI26" s="198">
        <v>0</v>
      </c>
      <c r="AJ26" s="198"/>
      <c r="AK26" s="197" t="s">
        <v>343</v>
      </c>
      <c r="AL26" s="198">
        <v>2</v>
      </c>
      <c r="AM26" s="200" t="s">
        <v>411</v>
      </c>
      <c r="AN26" s="190"/>
    </row>
    <row r="27" spans="1:40" s="27" customFormat="1" ht="30" customHeight="1">
      <c r="A27" s="197">
        <f t="shared" si="0"/>
        <v>22</v>
      </c>
      <c r="B27" s="279" t="s">
        <v>90</v>
      </c>
      <c r="C27" s="279" t="s">
        <v>346</v>
      </c>
      <c r="D27" s="281">
        <f>$N$8+$N$14+$Z$67+$Z$74+$AI$47+$AI$54</f>
        <v>4</v>
      </c>
      <c r="G27" s="191"/>
      <c r="H27" s="195">
        <v>1</v>
      </c>
      <c r="I27" s="196">
        <v>0.31944444444444448</v>
      </c>
      <c r="J27" s="197" t="s">
        <v>348</v>
      </c>
      <c r="K27" s="227">
        <v>2</v>
      </c>
      <c r="L27" s="198"/>
      <c r="M27" s="199" t="s">
        <v>350</v>
      </c>
      <c r="N27" s="227">
        <v>0</v>
      </c>
      <c r="O27" s="200" t="s">
        <v>408</v>
      </c>
      <c r="P27" s="190"/>
      <c r="S27" s="191"/>
      <c r="T27" s="195">
        <v>1</v>
      </c>
      <c r="U27" s="196">
        <v>0.30902777777777779</v>
      </c>
      <c r="V27" s="199" t="s">
        <v>350</v>
      </c>
      <c r="W27" s="198">
        <v>0</v>
      </c>
      <c r="X27" s="198"/>
      <c r="Y27" s="199" t="s">
        <v>357</v>
      </c>
      <c r="Z27" s="198">
        <v>2</v>
      </c>
      <c r="AA27" s="200" t="s">
        <v>411</v>
      </c>
      <c r="AB27" s="190"/>
      <c r="AE27" s="191"/>
      <c r="AF27" s="195">
        <v>1</v>
      </c>
      <c r="AG27" s="196">
        <v>0.30902777777777779</v>
      </c>
      <c r="AH27" s="199" t="s">
        <v>350</v>
      </c>
      <c r="AI27" s="198">
        <v>0</v>
      </c>
      <c r="AJ27" s="198"/>
      <c r="AK27" s="197" t="s">
        <v>455</v>
      </c>
      <c r="AL27" s="198">
        <v>2</v>
      </c>
      <c r="AM27" s="200" t="s">
        <v>422</v>
      </c>
      <c r="AN27" s="190"/>
    </row>
    <row r="28" spans="1:40" s="27" customFormat="1" ht="30" customHeight="1" thickBot="1">
      <c r="A28" s="197">
        <f t="shared" si="0"/>
        <v>23</v>
      </c>
      <c r="B28" s="279" t="s">
        <v>32</v>
      </c>
      <c r="C28" s="279" t="s">
        <v>35</v>
      </c>
      <c r="D28" s="281">
        <f>$Z$27+$Z$31+$N$46+$N$53</f>
        <v>4</v>
      </c>
      <c r="G28" s="191"/>
      <c r="H28" s="201"/>
      <c r="I28" s="329" t="s">
        <v>128</v>
      </c>
      <c r="J28" s="329"/>
      <c r="K28" s="226">
        <f>SUM(K26:K27)</f>
        <v>2</v>
      </c>
      <c r="L28" s="203"/>
      <c r="M28" s="204"/>
      <c r="N28" s="226">
        <f>SUM(N26:N27)</f>
        <v>2</v>
      </c>
      <c r="O28" s="205"/>
      <c r="P28" s="190"/>
      <c r="S28" s="191"/>
      <c r="T28" s="201"/>
      <c r="U28" s="329" t="s">
        <v>128</v>
      </c>
      <c r="V28" s="329"/>
      <c r="W28" s="202">
        <f>SUM(W26:W27)</f>
        <v>2</v>
      </c>
      <c r="X28" s="203"/>
      <c r="Y28" s="204"/>
      <c r="Z28" s="202">
        <f>SUM(Z26:Z27)</f>
        <v>2</v>
      </c>
      <c r="AA28" s="205"/>
      <c r="AB28" s="190"/>
      <c r="AE28" s="191"/>
      <c r="AF28" s="201"/>
      <c r="AG28" s="329" t="s">
        <v>128</v>
      </c>
      <c r="AH28" s="329"/>
      <c r="AI28" s="202">
        <f>SUM(AI26:AI27)</f>
        <v>0</v>
      </c>
      <c r="AJ28" s="203"/>
      <c r="AK28" s="204"/>
      <c r="AL28" s="202">
        <f>SUM(AL26:AL27)</f>
        <v>4</v>
      </c>
      <c r="AM28" s="205"/>
      <c r="AN28" s="190"/>
    </row>
    <row r="29" spans="1:40" s="27" customFormat="1" ht="30" customHeight="1" thickTop="1">
      <c r="A29" s="197">
        <f t="shared" si="0"/>
        <v>24</v>
      </c>
      <c r="B29" s="279" t="s">
        <v>46</v>
      </c>
      <c r="C29" s="279" t="s">
        <v>353</v>
      </c>
      <c r="D29" s="281">
        <f>$K$46+$K$53+$Z$46+$Z$53+$AI$66+$AI$73</f>
        <v>4</v>
      </c>
      <c r="G29" s="191"/>
      <c r="H29" s="188"/>
      <c r="I29" s="188"/>
      <c r="J29" s="188"/>
      <c r="K29" s="237" t="s">
        <v>132</v>
      </c>
      <c r="L29" s="189"/>
      <c r="M29" s="188"/>
      <c r="N29" s="234"/>
      <c r="O29" s="188"/>
      <c r="P29" s="190"/>
      <c r="S29" s="191"/>
      <c r="T29" s="188"/>
      <c r="U29" s="188"/>
      <c r="V29" s="188"/>
      <c r="W29" s="189" t="s">
        <v>132</v>
      </c>
      <c r="X29" s="189"/>
      <c r="Y29" s="188"/>
      <c r="Z29" s="188"/>
      <c r="AA29" s="188"/>
      <c r="AB29" s="190"/>
      <c r="AE29" s="191"/>
      <c r="AF29" s="188"/>
      <c r="AG29" s="188"/>
      <c r="AH29" s="188"/>
      <c r="AI29" s="189" t="s">
        <v>132</v>
      </c>
      <c r="AJ29" s="189"/>
      <c r="AK29" s="188"/>
      <c r="AL29" s="188"/>
      <c r="AM29" s="188"/>
      <c r="AN29" s="190"/>
    </row>
    <row r="30" spans="1:40" s="27" customFormat="1" ht="30" customHeight="1">
      <c r="A30" s="197">
        <f t="shared" si="0"/>
        <v>25</v>
      </c>
      <c r="B30" s="279" t="s">
        <v>90</v>
      </c>
      <c r="C30" s="279" t="s">
        <v>101</v>
      </c>
      <c r="D30" s="281">
        <f>$N$7+$N$12+$Z$66+$Z$71+$AI$46+$AI$52</f>
        <v>4</v>
      </c>
      <c r="G30" s="191"/>
      <c r="H30" s="192" t="s">
        <v>118</v>
      </c>
      <c r="I30" s="192" t="s">
        <v>119</v>
      </c>
      <c r="J30" s="192" t="s">
        <v>120</v>
      </c>
      <c r="K30" s="230" t="s">
        <v>121</v>
      </c>
      <c r="L30" s="192"/>
      <c r="M30" s="192" t="s">
        <v>122</v>
      </c>
      <c r="N30" s="229" t="s">
        <v>123</v>
      </c>
      <c r="O30" s="192" t="s">
        <v>124</v>
      </c>
      <c r="P30" s="190"/>
      <c r="S30" s="191"/>
      <c r="T30" s="192" t="s">
        <v>118</v>
      </c>
      <c r="U30" s="192" t="s">
        <v>119</v>
      </c>
      <c r="V30" s="192" t="s">
        <v>120</v>
      </c>
      <c r="W30" s="192" t="s">
        <v>121</v>
      </c>
      <c r="X30" s="192"/>
      <c r="Y30" s="192" t="s">
        <v>122</v>
      </c>
      <c r="Z30" s="192" t="s">
        <v>123</v>
      </c>
      <c r="AA30" s="192" t="s">
        <v>124</v>
      </c>
      <c r="AB30" s="190"/>
      <c r="AE30" s="191"/>
      <c r="AF30" s="192" t="s">
        <v>118</v>
      </c>
      <c r="AG30" s="192" t="s">
        <v>119</v>
      </c>
      <c r="AH30" s="192" t="s">
        <v>120</v>
      </c>
      <c r="AI30" s="192" t="s">
        <v>121</v>
      </c>
      <c r="AJ30" s="192"/>
      <c r="AK30" s="192" t="s">
        <v>122</v>
      </c>
      <c r="AL30" s="192" t="s">
        <v>123</v>
      </c>
      <c r="AM30" s="192" t="s">
        <v>124</v>
      </c>
      <c r="AN30" s="190"/>
    </row>
    <row r="31" spans="1:40" s="27" customFormat="1" ht="30" customHeight="1">
      <c r="A31" s="197">
        <f t="shared" si="0"/>
        <v>26</v>
      </c>
      <c r="B31" s="279" t="s">
        <v>13</v>
      </c>
      <c r="C31" s="279" t="s">
        <v>17</v>
      </c>
      <c r="D31" s="281">
        <f>$N$27+$N$32+$W$27+$W$33+$AI$27+$AI$32</f>
        <v>4</v>
      </c>
      <c r="G31" s="191"/>
      <c r="H31" s="195">
        <v>4</v>
      </c>
      <c r="I31" s="196">
        <v>0.47222222222222227</v>
      </c>
      <c r="J31" s="197" t="s">
        <v>14</v>
      </c>
      <c r="K31" s="231">
        <v>0</v>
      </c>
      <c r="L31" s="206"/>
      <c r="M31" s="199" t="s">
        <v>18</v>
      </c>
      <c r="N31" s="230">
        <v>2</v>
      </c>
      <c r="O31" s="200" t="s">
        <v>410</v>
      </c>
      <c r="P31" s="190"/>
      <c r="S31" s="191"/>
      <c r="T31" s="195">
        <v>4</v>
      </c>
      <c r="U31" s="196">
        <v>0.49305555555555558</v>
      </c>
      <c r="V31" s="199" t="s">
        <v>18</v>
      </c>
      <c r="W31" s="206">
        <v>2</v>
      </c>
      <c r="X31" s="206"/>
      <c r="Y31" s="197" t="s">
        <v>35</v>
      </c>
      <c r="Z31" s="207">
        <v>0</v>
      </c>
      <c r="AA31" s="200" t="s">
        <v>410</v>
      </c>
      <c r="AB31" s="190"/>
      <c r="AE31" s="191"/>
      <c r="AF31" s="195">
        <v>4</v>
      </c>
      <c r="AG31" s="196">
        <v>0.49305555555555558</v>
      </c>
      <c r="AH31" s="199" t="s">
        <v>110</v>
      </c>
      <c r="AI31" s="206">
        <v>0</v>
      </c>
      <c r="AJ31" s="206"/>
      <c r="AK31" s="208" t="s">
        <v>40</v>
      </c>
      <c r="AL31" s="207">
        <v>2</v>
      </c>
      <c r="AM31" s="200" t="s">
        <v>409</v>
      </c>
      <c r="AN31" s="190"/>
    </row>
    <row r="32" spans="1:40" s="27" customFormat="1" ht="30" customHeight="1">
      <c r="A32" s="197">
        <f t="shared" si="0"/>
        <v>27</v>
      </c>
      <c r="B32" s="279" t="s">
        <v>473</v>
      </c>
      <c r="C32" s="279" t="s">
        <v>36</v>
      </c>
      <c r="D32" s="281">
        <f>$AI$8+$AI$12</f>
        <v>3</v>
      </c>
      <c r="G32" s="191"/>
      <c r="H32" s="195">
        <v>3</v>
      </c>
      <c r="I32" s="196">
        <v>0.47222222222222227</v>
      </c>
      <c r="J32" s="208" t="s">
        <v>177</v>
      </c>
      <c r="K32" s="230">
        <v>2</v>
      </c>
      <c r="L32" s="209"/>
      <c r="M32" s="199" t="s">
        <v>17</v>
      </c>
      <c r="N32" s="231">
        <v>0</v>
      </c>
      <c r="O32" s="211" t="s">
        <v>410</v>
      </c>
      <c r="P32" s="190"/>
      <c r="S32" s="191"/>
      <c r="T32" s="195">
        <v>3</v>
      </c>
      <c r="U32" s="196">
        <v>0.49305555555555558</v>
      </c>
      <c r="V32" s="199" t="s">
        <v>352</v>
      </c>
      <c r="W32" s="209">
        <v>2</v>
      </c>
      <c r="X32" s="209"/>
      <c r="Y32" s="199" t="s">
        <v>359</v>
      </c>
      <c r="Z32" s="210">
        <v>0</v>
      </c>
      <c r="AA32" s="211" t="s">
        <v>448</v>
      </c>
      <c r="AB32" s="190"/>
      <c r="AE32" s="191"/>
      <c r="AF32" s="195">
        <v>3</v>
      </c>
      <c r="AG32" s="196">
        <v>0.49305555555555558</v>
      </c>
      <c r="AH32" s="199" t="s">
        <v>17</v>
      </c>
      <c r="AI32" s="209">
        <v>2</v>
      </c>
      <c r="AJ32" s="209"/>
      <c r="AK32" s="197" t="s">
        <v>42</v>
      </c>
      <c r="AL32" s="210">
        <v>0</v>
      </c>
      <c r="AM32" s="211" t="s">
        <v>410</v>
      </c>
      <c r="AN32" s="190"/>
    </row>
    <row r="33" spans="1:40" s="27" customFormat="1" ht="30" customHeight="1">
      <c r="A33" s="197">
        <f t="shared" si="0"/>
        <v>28</v>
      </c>
      <c r="B33" s="279" t="s">
        <v>13</v>
      </c>
      <c r="C33" s="279" t="s">
        <v>351</v>
      </c>
      <c r="D33" s="281">
        <f>$N$27+$N$33+$W$27+$W$34+$AI$27+$AI$33</f>
        <v>2</v>
      </c>
      <c r="G33" s="191"/>
      <c r="H33" s="195">
        <v>2</v>
      </c>
      <c r="I33" s="196">
        <v>0.47916666666666669</v>
      </c>
      <c r="J33" s="197" t="s">
        <v>16</v>
      </c>
      <c r="K33" s="231">
        <v>2</v>
      </c>
      <c r="L33" s="206"/>
      <c r="M33" s="199" t="s">
        <v>351</v>
      </c>
      <c r="N33" s="230">
        <v>0</v>
      </c>
      <c r="O33" s="200" t="s">
        <v>409</v>
      </c>
      <c r="P33" s="190"/>
      <c r="S33" s="191"/>
      <c r="T33" s="195">
        <v>2</v>
      </c>
      <c r="U33" s="196">
        <v>0.5</v>
      </c>
      <c r="V33" s="199" t="s">
        <v>17</v>
      </c>
      <c r="W33" s="206">
        <v>2</v>
      </c>
      <c r="X33" s="206"/>
      <c r="Y33" s="199" t="s">
        <v>33</v>
      </c>
      <c r="Z33" s="207">
        <v>0</v>
      </c>
      <c r="AA33" s="200" t="s">
        <v>408</v>
      </c>
      <c r="AB33" s="190"/>
      <c r="AE33" s="191"/>
      <c r="AF33" s="195">
        <v>2</v>
      </c>
      <c r="AG33" s="196">
        <v>0.5</v>
      </c>
      <c r="AH33" s="199" t="s">
        <v>351</v>
      </c>
      <c r="AI33" s="206">
        <v>0</v>
      </c>
      <c r="AJ33" s="206"/>
      <c r="AK33" s="208" t="s">
        <v>39</v>
      </c>
      <c r="AL33" s="207">
        <v>2</v>
      </c>
      <c r="AM33" s="200" t="s">
        <v>418</v>
      </c>
      <c r="AN33" s="190"/>
    </row>
    <row r="34" spans="1:40" s="27" customFormat="1" ht="30" customHeight="1">
      <c r="A34" s="197">
        <f t="shared" si="0"/>
        <v>29</v>
      </c>
      <c r="B34" s="279" t="s">
        <v>57</v>
      </c>
      <c r="C34" s="279" t="s">
        <v>64</v>
      </c>
      <c r="D34" s="281">
        <f>$N$66+$N$72+$W$7+$W$13+$AL$7+$AL$13</f>
        <v>2</v>
      </c>
      <c r="G34" s="191"/>
      <c r="H34" s="195">
        <v>1</v>
      </c>
      <c r="I34" s="196">
        <v>0.47916666666666669</v>
      </c>
      <c r="J34" s="208" t="s">
        <v>15</v>
      </c>
      <c r="K34" s="226">
        <v>2</v>
      </c>
      <c r="L34" s="209"/>
      <c r="M34" s="199" t="s">
        <v>352</v>
      </c>
      <c r="N34" s="231">
        <v>0</v>
      </c>
      <c r="O34" s="211" t="s">
        <v>411</v>
      </c>
      <c r="P34" s="190"/>
      <c r="S34" s="191"/>
      <c r="T34" s="195">
        <v>1</v>
      </c>
      <c r="U34" s="196">
        <v>0.5</v>
      </c>
      <c r="V34" s="199" t="s">
        <v>351</v>
      </c>
      <c r="W34" s="209">
        <v>2</v>
      </c>
      <c r="X34" s="209"/>
      <c r="Y34" s="199" t="s">
        <v>179</v>
      </c>
      <c r="Z34" s="210">
        <v>0</v>
      </c>
      <c r="AA34" s="211" t="s">
        <v>447</v>
      </c>
      <c r="AB34" s="190"/>
      <c r="AE34" s="191"/>
      <c r="AF34" s="195">
        <v>1</v>
      </c>
      <c r="AG34" s="196">
        <v>0.5</v>
      </c>
      <c r="AH34" s="199" t="s">
        <v>18</v>
      </c>
      <c r="AI34" s="209">
        <v>1</v>
      </c>
      <c r="AJ34" s="209"/>
      <c r="AK34" s="197" t="s">
        <v>457</v>
      </c>
      <c r="AL34" s="210">
        <v>1</v>
      </c>
      <c r="AM34" s="211" t="s">
        <v>416</v>
      </c>
      <c r="AN34" s="190"/>
    </row>
    <row r="35" spans="1:40" s="27" customFormat="1" ht="30" customHeight="1">
      <c r="A35" s="197">
        <f t="shared" si="0"/>
        <v>30</v>
      </c>
      <c r="B35" s="279" t="s">
        <v>12</v>
      </c>
      <c r="C35" s="279" t="s">
        <v>14</v>
      </c>
      <c r="D35" s="281">
        <f>$K$26+$K$31+$W$46+$W$52+$AL$46+$AL$52</f>
        <v>2</v>
      </c>
      <c r="G35" s="191"/>
      <c r="H35" s="201"/>
      <c r="I35" s="329" t="s">
        <v>128</v>
      </c>
      <c r="J35" s="329"/>
      <c r="K35" s="226">
        <f>SUM(K31:K34)</f>
        <v>6</v>
      </c>
      <c r="L35" s="213"/>
      <c r="M35" s="204"/>
      <c r="N35" s="226">
        <f>SUM(N31:N34)</f>
        <v>2</v>
      </c>
      <c r="O35" s="205"/>
      <c r="P35" s="190"/>
      <c r="S35" s="191"/>
      <c r="T35" s="201"/>
      <c r="U35" s="329" t="s">
        <v>128</v>
      </c>
      <c r="V35" s="329"/>
      <c r="W35" s="202">
        <f>SUM(W31:W34)</f>
        <v>8</v>
      </c>
      <c r="X35" s="213"/>
      <c r="Y35" s="204"/>
      <c r="Z35" s="202">
        <f>SUM(Z31:Z34)</f>
        <v>0</v>
      </c>
      <c r="AA35" s="205"/>
      <c r="AB35" s="190"/>
      <c r="AE35" s="191"/>
      <c r="AF35" s="201"/>
      <c r="AG35" s="329" t="s">
        <v>128</v>
      </c>
      <c r="AH35" s="329"/>
      <c r="AI35" s="202">
        <f>SUM(AI31:AI34)</f>
        <v>3</v>
      </c>
      <c r="AJ35" s="213"/>
      <c r="AK35" s="204"/>
      <c r="AL35" s="202">
        <f>SUM(AL31:AL34)</f>
        <v>5</v>
      </c>
      <c r="AM35" s="205"/>
      <c r="AN35" s="190"/>
    </row>
    <row r="36" spans="1:40" s="27" customFormat="1" ht="30" customHeight="1">
      <c r="A36" s="197">
        <f t="shared" si="0"/>
        <v>31</v>
      </c>
      <c r="B36" s="197" t="s">
        <v>57</v>
      </c>
      <c r="C36" s="197" t="s">
        <v>63</v>
      </c>
      <c r="D36" s="277">
        <f>$N$67+$N$74+$W$8+$W$14+$AL$8+$AL$14</f>
        <v>2</v>
      </c>
      <c r="G36" s="191"/>
      <c r="H36" s="201"/>
      <c r="I36" s="328" t="s">
        <v>125</v>
      </c>
      <c r="J36" s="328"/>
      <c r="K36" s="227">
        <f>K35+K28</f>
        <v>8</v>
      </c>
      <c r="L36" s="215"/>
      <c r="M36" s="201"/>
      <c r="N36" s="226">
        <f>N35+N28</f>
        <v>4</v>
      </c>
      <c r="O36" s="205"/>
      <c r="P36" s="190"/>
      <c r="S36" s="191"/>
      <c r="T36" s="201"/>
      <c r="U36" s="328" t="s">
        <v>125</v>
      </c>
      <c r="V36" s="328"/>
      <c r="W36" s="202">
        <f>W35+W28</f>
        <v>10</v>
      </c>
      <c r="X36" s="215"/>
      <c r="Y36" s="201"/>
      <c r="Z36" s="202">
        <f>Z35+Z28</f>
        <v>2</v>
      </c>
      <c r="AA36" s="205"/>
      <c r="AB36" s="190"/>
      <c r="AE36" s="191"/>
      <c r="AF36" s="201"/>
      <c r="AG36" s="328" t="s">
        <v>125</v>
      </c>
      <c r="AH36" s="328"/>
      <c r="AI36" s="202">
        <f>AI35+AI28</f>
        <v>3</v>
      </c>
      <c r="AJ36" s="215"/>
      <c r="AK36" s="201"/>
      <c r="AL36" s="202">
        <f>AL35+AL28</f>
        <v>9</v>
      </c>
      <c r="AM36" s="205"/>
      <c r="AN36" s="190"/>
    </row>
    <row r="37" spans="1:40" s="27" customFormat="1" ht="30" customHeight="1">
      <c r="A37" s="197">
        <f t="shared" si="0"/>
        <v>32</v>
      </c>
      <c r="B37" s="279" t="s">
        <v>57</v>
      </c>
      <c r="C37" s="279" t="s">
        <v>62</v>
      </c>
      <c r="D37" s="281">
        <f>$N$67+$N$73+$W$8+$W$15+$AL$8+$AL$15</f>
        <v>1</v>
      </c>
      <c r="G37" s="191"/>
      <c r="H37" s="201"/>
      <c r="I37" s="216"/>
      <c r="J37" s="216"/>
      <c r="K37" s="217"/>
      <c r="L37" s="217"/>
      <c r="M37" s="218"/>
      <c r="N37" s="219"/>
      <c r="O37" s="205"/>
      <c r="P37" s="190"/>
      <c r="S37" s="191"/>
      <c r="T37" s="201"/>
      <c r="U37" s="216"/>
      <c r="V37" s="216"/>
      <c r="W37" s="217"/>
      <c r="X37" s="217"/>
      <c r="Y37" s="218"/>
      <c r="Z37" s="219"/>
      <c r="AA37" s="205"/>
      <c r="AB37" s="190"/>
      <c r="AE37" s="191"/>
      <c r="AF37" s="201"/>
      <c r="AG37" s="216"/>
      <c r="AH37" s="216"/>
      <c r="AI37" s="217"/>
      <c r="AJ37" s="217"/>
      <c r="AK37" s="218"/>
      <c r="AL37" s="219"/>
      <c r="AM37" s="205"/>
      <c r="AN37" s="190"/>
    </row>
    <row r="38" spans="1:40" s="27" customFormat="1" ht="30" customHeight="1" thickBot="1">
      <c r="A38" s="197">
        <f t="shared" si="0"/>
        <v>33</v>
      </c>
      <c r="B38" s="279" t="s">
        <v>57</v>
      </c>
      <c r="C38" s="279" t="s">
        <v>181</v>
      </c>
      <c r="D38" s="281">
        <f>$N$66+$N$71+$W$7+$W$12+$AL$7+$AL$12</f>
        <v>0</v>
      </c>
      <c r="G38" s="191"/>
      <c r="H38" s="201"/>
      <c r="I38" s="216"/>
      <c r="J38" s="216"/>
      <c r="K38" s="217"/>
      <c r="L38" s="217"/>
      <c r="M38" s="218"/>
      <c r="N38" s="219"/>
      <c r="O38" s="205"/>
      <c r="P38" s="190"/>
      <c r="S38" s="191"/>
      <c r="T38" s="201"/>
      <c r="U38" s="216"/>
      <c r="V38" s="216"/>
      <c r="W38" s="217"/>
      <c r="X38" s="217"/>
      <c r="Y38" s="218"/>
      <c r="Z38" s="219"/>
      <c r="AA38" s="205"/>
      <c r="AB38" s="190"/>
      <c r="AE38" s="191"/>
      <c r="AF38" s="201"/>
      <c r="AG38" s="216"/>
      <c r="AH38" s="216"/>
      <c r="AI38" s="217"/>
      <c r="AJ38" s="217"/>
      <c r="AK38" s="218"/>
      <c r="AL38" s="219"/>
      <c r="AM38" s="205"/>
      <c r="AN38" s="190"/>
    </row>
    <row r="39" spans="1:40" s="27" customFormat="1" ht="30" customHeight="1" thickTop="1" thickBot="1">
      <c r="G39" s="220"/>
      <c r="H39" s="221"/>
      <c r="I39" s="221"/>
      <c r="J39" s="222" t="s">
        <v>126</v>
      </c>
      <c r="K39" s="221"/>
      <c r="L39" s="221"/>
      <c r="M39" s="222" t="s">
        <v>126</v>
      </c>
      <c r="N39" s="221"/>
      <c r="O39" s="221"/>
      <c r="P39" s="223"/>
      <c r="S39" s="220"/>
      <c r="T39" s="221"/>
      <c r="U39" s="221"/>
      <c r="V39" s="222" t="s">
        <v>126</v>
      </c>
      <c r="W39" s="221"/>
      <c r="X39" s="221"/>
      <c r="Y39" s="222" t="s">
        <v>126</v>
      </c>
      <c r="Z39" s="221"/>
      <c r="AA39" s="221"/>
      <c r="AB39" s="223"/>
      <c r="AE39" s="220"/>
      <c r="AF39" s="221"/>
      <c r="AG39" s="221"/>
      <c r="AH39" s="222" t="s">
        <v>126</v>
      </c>
      <c r="AI39" s="221"/>
      <c r="AJ39" s="221"/>
      <c r="AK39" s="222" t="s">
        <v>126</v>
      </c>
      <c r="AL39" s="221"/>
      <c r="AM39" s="221"/>
      <c r="AN39" s="223"/>
    </row>
    <row r="40" spans="1:40" ht="30" customHeight="1" thickTop="1"/>
    <row r="41" spans="1:40" ht="30" customHeight="1" thickBot="1"/>
    <row r="42" spans="1:40" s="27" customFormat="1" ht="30" customHeight="1" thickTop="1">
      <c r="F42" s="27">
        <v>3</v>
      </c>
      <c r="G42" s="176" t="s">
        <v>129</v>
      </c>
      <c r="H42" s="177">
        <v>43649</v>
      </c>
      <c r="I42" s="178"/>
      <c r="J42" s="179"/>
      <c r="K42" s="178"/>
      <c r="L42" s="178"/>
      <c r="M42" s="179"/>
      <c r="N42" s="180"/>
      <c r="O42" s="180"/>
      <c r="P42" s="181"/>
      <c r="S42" s="176" t="s">
        <v>129</v>
      </c>
      <c r="T42" s="177">
        <v>43649</v>
      </c>
      <c r="U42" s="178"/>
      <c r="V42" s="179"/>
      <c r="W42" s="178"/>
      <c r="X42" s="178"/>
      <c r="Y42" s="179"/>
      <c r="Z42" s="180"/>
      <c r="AA42" s="180"/>
      <c r="AB42" s="181"/>
      <c r="AE42" s="176" t="s">
        <v>129</v>
      </c>
      <c r="AF42" s="177">
        <v>43650</v>
      </c>
      <c r="AG42" s="178"/>
      <c r="AH42" s="179"/>
      <c r="AI42" s="178"/>
      <c r="AJ42" s="178"/>
      <c r="AK42" s="179"/>
      <c r="AL42" s="180"/>
      <c r="AM42" s="180"/>
      <c r="AN42" s="181"/>
    </row>
    <row r="43" spans="1:40" s="27" customFormat="1" ht="30" customHeight="1" thickBot="1">
      <c r="G43" s="182"/>
      <c r="H43" s="183" t="s">
        <v>130</v>
      </c>
      <c r="I43" s="224" t="s">
        <v>46</v>
      </c>
      <c r="J43" s="185"/>
      <c r="K43" s="184"/>
      <c r="L43" s="184" t="s">
        <v>131</v>
      </c>
      <c r="M43" s="183" t="s">
        <v>130</v>
      </c>
      <c r="N43" s="224" t="s">
        <v>32</v>
      </c>
      <c r="O43" s="185"/>
      <c r="P43" s="186"/>
      <c r="S43" s="182"/>
      <c r="T43" s="183" t="s">
        <v>130</v>
      </c>
      <c r="U43" s="238" t="str">
        <f>'MATCH PLAY A &amp; B'!G22</f>
        <v>NMU (A)</v>
      </c>
      <c r="V43" s="185"/>
      <c r="W43" s="184"/>
      <c r="X43" s="184" t="s">
        <v>131</v>
      </c>
      <c r="Y43" s="183" t="s">
        <v>130</v>
      </c>
      <c r="Z43" s="224" t="str">
        <f>'MATCH PLAY A &amp; B'!G18</f>
        <v>UP (A)</v>
      </c>
      <c r="AA43" s="185"/>
      <c r="AB43" s="186"/>
      <c r="AE43" s="182"/>
      <c r="AF43" s="183" t="s">
        <v>130</v>
      </c>
      <c r="AG43" s="238" t="s">
        <v>90</v>
      </c>
      <c r="AH43" s="185"/>
      <c r="AI43" s="184"/>
      <c r="AJ43" s="184" t="s">
        <v>131</v>
      </c>
      <c r="AK43" s="183" t="s">
        <v>130</v>
      </c>
      <c r="AL43" s="238" t="s">
        <v>12</v>
      </c>
      <c r="AM43" s="185"/>
      <c r="AN43" s="186"/>
    </row>
    <row r="44" spans="1:40" s="27" customFormat="1" ht="30" customHeight="1" thickTop="1">
      <c r="G44" s="187"/>
      <c r="H44" s="188"/>
      <c r="I44" s="188"/>
      <c r="J44" s="188"/>
      <c r="K44" s="189" t="s">
        <v>133</v>
      </c>
      <c r="L44" s="189"/>
      <c r="M44" s="188"/>
      <c r="N44" s="188"/>
      <c r="O44" s="188"/>
      <c r="P44" s="190"/>
      <c r="S44" s="187"/>
      <c r="T44" s="188"/>
      <c r="U44" s="188"/>
      <c r="V44" s="188"/>
      <c r="W44" s="189" t="s">
        <v>133</v>
      </c>
      <c r="X44" s="189"/>
      <c r="Y44" s="188"/>
      <c r="Z44" s="188"/>
      <c r="AA44" s="188"/>
      <c r="AB44" s="190"/>
      <c r="AE44" s="187"/>
      <c r="AF44" s="188"/>
      <c r="AG44" s="188"/>
      <c r="AH44" s="188"/>
      <c r="AI44" s="189" t="s">
        <v>133</v>
      </c>
      <c r="AJ44" s="189"/>
      <c r="AK44" s="188"/>
      <c r="AL44" s="188"/>
      <c r="AM44" s="188"/>
      <c r="AN44" s="190"/>
    </row>
    <row r="45" spans="1:40" s="27" customFormat="1" ht="30" customHeight="1">
      <c r="G45" s="191"/>
      <c r="H45" s="192" t="s">
        <v>345</v>
      </c>
      <c r="I45" s="192" t="s">
        <v>119</v>
      </c>
      <c r="J45" s="193" t="s">
        <v>120</v>
      </c>
      <c r="K45" s="194" t="s">
        <v>121</v>
      </c>
      <c r="L45" s="194"/>
      <c r="M45" s="194" t="s">
        <v>122</v>
      </c>
      <c r="N45" s="194" t="s">
        <v>123</v>
      </c>
      <c r="O45" s="194" t="s">
        <v>124</v>
      </c>
      <c r="P45" s="190"/>
      <c r="S45" s="191"/>
      <c r="T45" s="192" t="s">
        <v>345</v>
      </c>
      <c r="U45" s="192" t="s">
        <v>119</v>
      </c>
      <c r="V45" s="193" t="s">
        <v>120</v>
      </c>
      <c r="W45" s="194" t="s">
        <v>121</v>
      </c>
      <c r="X45" s="194"/>
      <c r="Y45" s="194" t="s">
        <v>122</v>
      </c>
      <c r="Z45" s="194" t="s">
        <v>123</v>
      </c>
      <c r="AA45" s="194" t="s">
        <v>124</v>
      </c>
      <c r="AB45" s="190"/>
      <c r="AE45" s="191"/>
      <c r="AF45" s="192" t="s">
        <v>345</v>
      </c>
      <c r="AG45" s="192" t="s">
        <v>119</v>
      </c>
      <c r="AH45" s="193" t="s">
        <v>120</v>
      </c>
      <c r="AI45" s="194" t="s">
        <v>121</v>
      </c>
      <c r="AJ45" s="194"/>
      <c r="AK45" s="194" t="s">
        <v>122</v>
      </c>
      <c r="AL45" s="194" t="s">
        <v>123</v>
      </c>
      <c r="AM45" s="194" t="s">
        <v>124</v>
      </c>
      <c r="AN45" s="190"/>
    </row>
    <row r="46" spans="1:40" s="27" customFormat="1" ht="30" customHeight="1">
      <c r="G46" s="191"/>
      <c r="H46" s="195">
        <v>2</v>
      </c>
      <c r="I46" s="196">
        <v>0.3263888888888889</v>
      </c>
      <c r="J46" s="197" t="s">
        <v>354</v>
      </c>
      <c r="K46" s="198">
        <v>0</v>
      </c>
      <c r="L46" s="198"/>
      <c r="M46" s="199" t="s">
        <v>357</v>
      </c>
      <c r="N46" s="198">
        <v>2</v>
      </c>
      <c r="O46" s="200" t="s">
        <v>411</v>
      </c>
      <c r="P46" s="190"/>
      <c r="S46" s="191"/>
      <c r="T46" s="195">
        <v>2</v>
      </c>
      <c r="U46" s="196">
        <v>0.31597222222222221</v>
      </c>
      <c r="V46" s="197" t="s">
        <v>347</v>
      </c>
      <c r="W46" s="198">
        <v>0</v>
      </c>
      <c r="X46" s="198"/>
      <c r="Y46" s="197" t="s">
        <v>354</v>
      </c>
      <c r="Z46" s="198">
        <v>2</v>
      </c>
      <c r="AA46" s="200" t="s">
        <v>417</v>
      </c>
      <c r="AB46" s="190"/>
      <c r="AE46" s="191"/>
      <c r="AF46" s="195">
        <v>2</v>
      </c>
      <c r="AG46" s="196">
        <v>0.31597222222222221</v>
      </c>
      <c r="AH46" s="199" t="s">
        <v>342</v>
      </c>
      <c r="AI46" s="198">
        <v>0</v>
      </c>
      <c r="AJ46" s="198"/>
      <c r="AK46" s="197" t="s">
        <v>347</v>
      </c>
      <c r="AL46" s="198">
        <v>2</v>
      </c>
      <c r="AM46" s="200" t="s">
        <v>411</v>
      </c>
      <c r="AN46" s="190"/>
    </row>
    <row r="47" spans="1:40" s="27" customFormat="1" ht="30" customHeight="1">
      <c r="G47" s="191"/>
      <c r="H47" s="195">
        <v>1</v>
      </c>
      <c r="I47" s="196">
        <v>0.3263888888888889</v>
      </c>
      <c r="J47" s="197" t="s">
        <v>355</v>
      </c>
      <c r="K47" s="198">
        <v>0</v>
      </c>
      <c r="L47" s="198"/>
      <c r="M47" s="199" t="s">
        <v>358</v>
      </c>
      <c r="N47" s="198">
        <v>2</v>
      </c>
      <c r="O47" s="200" t="s">
        <v>411</v>
      </c>
      <c r="P47" s="190"/>
      <c r="S47" s="191"/>
      <c r="T47" s="195">
        <v>1</v>
      </c>
      <c r="U47" s="196">
        <v>0.31597222222222221</v>
      </c>
      <c r="V47" s="197" t="s">
        <v>348</v>
      </c>
      <c r="W47" s="198">
        <v>2</v>
      </c>
      <c r="X47" s="198"/>
      <c r="Y47" s="197" t="s">
        <v>355</v>
      </c>
      <c r="Z47" s="198">
        <v>0</v>
      </c>
      <c r="AA47" s="200" t="s">
        <v>424</v>
      </c>
      <c r="AB47" s="190"/>
      <c r="AE47" s="191"/>
      <c r="AF47" s="195">
        <v>1</v>
      </c>
      <c r="AG47" s="196">
        <v>0.31597222222222221</v>
      </c>
      <c r="AH47" s="199" t="s">
        <v>344</v>
      </c>
      <c r="AI47" s="198"/>
      <c r="AJ47" s="198"/>
      <c r="AK47" s="197" t="s">
        <v>348</v>
      </c>
      <c r="AL47" s="198">
        <v>2</v>
      </c>
      <c r="AM47" s="200" t="s">
        <v>409</v>
      </c>
      <c r="AN47" s="190"/>
    </row>
    <row r="48" spans="1:40" s="27" customFormat="1" ht="30" customHeight="1" thickBot="1">
      <c r="G48" s="191"/>
      <c r="H48" s="201"/>
      <c r="I48" s="329" t="s">
        <v>128</v>
      </c>
      <c r="J48" s="329"/>
      <c r="K48" s="202">
        <f>SUM(K46:K47)</f>
        <v>0</v>
      </c>
      <c r="L48" s="203"/>
      <c r="M48" s="204"/>
      <c r="N48" s="202">
        <f>SUM(N46:N47)</f>
        <v>4</v>
      </c>
      <c r="O48" s="240"/>
      <c r="P48" s="190"/>
      <c r="S48" s="191"/>
      <c r="T48" s="201"/>
      <c r="U48" s="329" t="s">
        <v>128</v>
      </c>
      <c r="V48" s="329"/>
      <c r="W48" s="202">
        <f>SUM(W46:W47)</f>
        <v>2</v>
      </c>
      <c r="X48" s="203"/>
      <c r="Y48" s="204"/>
      <c r="Z48" s="202">
        <f>SUM(Z46:Z47)</f>
        <v>2</v>
      </c>
      <c r="AA48" s="205"/>
      <c r="AB48" s="190"/>
      <c r="AE48" s="191"/>
      <c r="AF48" s="201"/>
      <c r="AG48" s="329" t="s">
        <v>128</v>
      </c>
      <c r="AH48" s="329"/>
      <c r="AI48" s="202">
        <f>SUM(AI46:AI47)</f>
        <v>0</v>
      </c>
      <c r="AJ48" s="203"/>
      <c r="AK48" s="204"/>
      <c r="AL48" s="202">
        <f>SUM(AL46:AL47)</f>
        <v>4</v>
      </c>
      <c r="AM48" s="205"/>
      <c r="AN48" s="190"/>
    </row>
    <row r="49" spans="6:40" s="27" customFormat="1" ht="30" customHeight="1" thickTop="1">
      <c r="G49" s="191"/>
      <c r="H49" s="188"/>
      <c r="I49" s="188"/>
      <c r="J49" s="188"/>
      <c r="K49" s="189" t="s">
        <v>132</v>
      </c>
      <c r="L49" s="189"/>
      <c r="M49" s="188"/>
      <c r="N49" s="188"/>
      <c r="O49" s="188"/>
      <c r="P49" s="190"/>
      <c r="S49" s="191"/>
      <c r="T49" s="188"/>
      <c r="U49" s="188"/>
      <c r="V49" s="188"/>
      <c r="W49" s="189" t="s">
        <v>132</v>
      </c>
      <c r="X49" s="189"/>
      <c r="Y49" s="188"/>
      <c r="Z49" s="188"/>
      <c r="AA49" s="188"/>
      <c r="AB49" s="190"/>
      <c r="AE49" s="191"/>
      <c r="AF49" s="188"/>
      <c r="AG49" s="188"/>
      <c r="AH49" s="188"/>
      <c r="AI49" s="189" t="s">
        <v>132</v>
      </c>
      <c r="AJ49" s="189"/>
      <c r="AK49" s="188"/>
      <c r="AL49" s="188"/>
      <c r="AM49" s="188"/>
      <c r="AN49" s="190"/>
    </row>
    <row r="50" spans="6:40" s="27" customFormat="1" ht="30" customHeight="1">
      <c r="G50" s="191"/>
      <c r="H50" s="192" t="s">
        <v>118</v>
      </c>
      <c r="I50" s="192" t="s">
        <v>119</v>
      </c>
      <c r="J50" s="192" t="s">
        <v>120</v>
      </c>
      <c r="K50" s="192" t="s">
        <v>121</v>
      </c>
      <c r="L50" s="192"/>
      <c r="M50" s="192" t="s">
        <v>122</v>
      </c>
      <c r="N50" s="192" t="s">
        <v>123</v>
      </c>
      <c r="O50" s="192" t="s">
        <v>124</v>
      </c>
      <c r="P50" s="190"/>
      <c r="S50" s="191"/>
      <c r="T50" s="192" t="s">
        <v>118</v>
      </c>
      <c r="U50" s="192" t="s">
        <v>119</v>
      </c>
      <c r="V50" s="192" t="s">
        <v>120</v>
      </c>
      <c r="W50" s="192" t="s">
        <v>121</v>
      </c>
      <c r="X50" s="192"/>
      <c r="Y50" s="192" t="s">
        <v>122</v>
      </c>
      <c r="Z50" s="192" t="s">
        <v>123</v>
      </c>
      <c r="AA50" s="192" t="s">
        <v>124</v>
      </c>
      <c r="AB50" s="190"/>
      <c r="AE50" s="191"/>
      <c r="AF50" s="192" t="s">
        <v>118</v>
      </c>
      <c r="AG50" s="192" t="s">
        <v>119</v>
      </c>
      <c r="AH50" s="192" t="s">
        <v>120</v>
      </c>
      <c r="AI50" s="192" t="s">
        <v>121</v>
      </c>
      <c r="AJ50" s="192"/>
      <c r="AK50" s="192" t="s">
        <v>122</v>
      </c>
      <c r="AL50" s="192" t="s">
        <v>123</v>
      </c>
      <c r="AM50" s="192" t="s">
        <v>124</v>
      </c>
      <c r="AN50" s="190"/>
    </row>
    <row r="51" spans="6:40" s="27" customFormat="1" ht="30" customHeight="1">
      <c r="G51" s="191"/>
      <c r="H51" s="195">
        <v>4</v>
      </c>
      <c r="I51" s="196">
        <v>0.4861111111111111</v>
      </c>
      <c r="J51" s="197" t="s">
        <v>356</v>
      </c>
      <c r="K51" s="206">
        <v>2</v>
      </c>
      <c r="L51" s="206"/>
      <c r="M51" s="199" t="s">
        <v>33</v>
      </c>
      <c r="N51" s="207">
        <v>0</v>
      </c>
      <c r="O51" s="200" t="s">
        <v>411</v>
      </c>
      <c r="P51" s="190"/>
      <c r="S51" s="191"/>
      <c r="T51" s="195">
        <v>4</v>
      </c>
      <c r="U51" s="196">
        <v>0.50694444444444442</v>
      </c>
      <c r="V51" s="208" t="s">
        <v>15</v>
      </c>
      <c r="W51" s="206">
        <v>0</v>
      </c>
      <c r="X51" s="206"/>
      <c r="Y51" s="197" t="s">
        <v>356</v>
      </c>
      <c r="Z51" s="207">
        <v>2</v>
      </c>
      <c r="AA51" s="200" t="s">
        <v>409</v>
      </c>
      <c r="AB51" s="190"/>
      <c r="AE51" s="191"/>
      <c r="AF51" s="195">
        <v>4</v>
      </c>
      <c r="AG51" s="196">
        <v>0.50694444444444442</v>
      </c>
      <c r="AH51" s="199" t="s">
        <v>102</v>
      </c>
      <c r="AI51" s="206">
        <v>0</v>
      </c>
      <c r="AJ51" s="206"/>
      <c r="AK51" s="208" t="s">
        <v>15</v>
      </c>
      <c r="AL51" s="207">
        <v>2</v>
      </c>
      <c r="AM51" s="200" t="s">
        <v>410</v>
      </c>
      <c r="AN51" s="190"/>
    </row>
    <row r="52" spans="6:40" s="27" customFormat="1" ht="30" customHeight="1">
      <c r="G52" s="191"/>
      <c r="H52" s="195">
        <v>3</v>
      </c>
      <c r="I52" s="196">
        <v>0.4861111111111111</v>
      </c>
      <c r="J52" s="197" t="s">
        <v>49</v>
      </c>
      <c r="K52" s="209">
        <v>2</v>
      </c>
      <c r="L52" s="209"/>
      <c r="M52" s="199" t="s">
        <v>179</v>
      </c>
      <c r="N52" s="210">
        <v>0</v>
      </c>
      <c r="O52" s="211" t="s">
        <v>414</v>
      </c>
      <c r="P52" s="190"/>
      <c r="S52" s="191"/>
      <c r="T52" s="195">
        <v>3</v>
      </c>
      <c r="U52" s="196">
        <v>0.50694444444444442</v>
      </c>
      <c r="V52" s="197" t="s">
        <v>14</v>
      </c>
      <c r="W52" s="209">
        <v>0</v>
      </c>
      <c r="X52" s="209"/>
      <c r="Y52" s="197" t="s">
        <v>49</v>
      </c>
      <c r="Z52" s="210">
        <v>2</v>
      </c>
      <c r="AA52" s="211" t="s">
        <v>424</v>
      </c>
      <c r="AB52" s="190"/>
      <c r="AE52" s="191"/>
      <c r="AF52" s="195">
        <v>3</v>
      </c>
      <c r="AG52" s="196">
        <v>0.50694444444444442</v>
      </c>
      <c r="AH52" s="199" t="s">
        <v>101</v>
      </c>
      <c r="AI52" s="209">
        <v>2</v>
      </c>
      <c r="AJ52" s="209"/>
      <c r="AK52" s="197" t="s">
        <v>14</v>
      </c>
      <c r="AL52" s="210">
        <v>0</v>
      </c>
      <c r="AM52" s="211" t="s">
        <v>412</v>
      </c>
      <c r="AN52" s="190"/>
    </row>
    <row r="53" spans="6:40" s="27" customFormat="1" ht="30" customHeight="1">
      <c r="G53" s="191"/>
      <c r="H53" s="195">
        <v>2</v>
      </c>
      <c r="I53" s="196">
        <v>0.49305555555555558</v>
      </c>
      <c r="J53" s="197" t="s">
        <v>353</v>
      </c>
      <c r="K53" s="206">
        <v>2</v>
      </c>
      <c r="L53" s="206"/>
      <c r="M53" s="197" t="s">
        <v>35</v>
      </c>
      <c r="N53" s="207">
        <v>0</v>
      </c>
      <c r="O53" s="200" t="s">
        <v>410</v>
      </c>
      <c r="P53" s="190"/>
      <c r="S53" s="191"/>
      <c r="T53" s="195">
        <v>2</v>
      </c>
      <c r="U53" s="196">
        <v>0.51388888888888895</v>
      </c>
      <c r="V53" s="197" t="s">
        <v>16</v>
      </c>
      <c r="W53" s="206">
        <v>2</v>
      </c>
      <c r="X53" s="206"/>
      <c r="Y53" s="197" t="s">
        <v>353</v>
      </c>
      <c r="Z53" s="207">
        <v>0</v>
      </c>
      <c r="AA53" s="200" t="s">
        <v>411</v>
      </c>
      <c r="AB53" s="190"/>
      <c r="AE53" s="191"/>
      <c r="AF53" s="195">
        <v>2</v>
      </c>
      <c r="AG53" s="196">
        <v>0.51388888888888895</v>
      </c>
      <c r="AH53" s="199" t="s">
        <v>97</v>
      </c>
      <c r="AI53" s="206">
        <v>2</v>
      </c>
      <c r="AJ53" s="206"/>
      <c r="AK53" s="197" t="s">
        <v>16</v>
      </c>
      <c r="AL53" s="207">
        <v>0</v>
      </c>
      <c r="AM53" s="200" t="s">
        <v>409</v>
      </c>
      <c r="AN53" s="190"/>
    </row>
    <row r="54" spans="6:40" s="27" customFormat="1" ht="30" customHeight="1">
      <c r="G54" s="191"/>
      <c r="H54" s="195">
        <v>1</v>
      </c>
      <c r="I54" s="196">
        <v>0.49305555555555558</v>
      </c>
      <c r="J54" s="208" t="s">
        <v>50</v>
      </c>
      <c r="K54" s="209">
        <v>2</v>
      </c>
      <c r="L54" s="209"/>
      <c r="M54" s="199" t="s">
        <v>359</v>
      </c>
      <c r="N54" s="210">
        <v>0</v>
      </c>
      <c r="O54" s="211" t="s">
        <v>412</v>
      </c>
      <c r="P54" s="190"/>
      <c r="S54" s="191"/>
      <c r="T54" s="195">
        <v>1</v>
      </c>
      <c r="U54" s="196">
        <v>0.51388888888888895</v>
      </c>
      <c r="V54" s="208" t="s">
        <v>177</v>
      </c>
      <c r="W54" s="209">
        <v>2</v>
      </c>
      <c r="X54" s="209"/>
      <c r="Y54" s="208" t="s">
        <v>50</v>
      </c>
      <c r="Z54" s="210">
        <v>0</v>
      </c>
      <c r="AA54" s="211" t="s">
        <v>410</v>
      </c>
      <c r="AB54" s="190"/>
      <c r="AE54" s="191"/>
      <c r="AF54" s="195">
        <v>1</v>
      </c>
      <c r="AG54" s="196">
        <v>0.51388888888888895</v>
      </c>
      <c r="AH54" s="199" t="s">
        <v>346</v>
      </c>
      <c r="AI54" s="209">
        <v>0</v>
      </c>
      <c r="AJ54" s="209"/>
      <c r="AK54" s="208" t="s">
        <v>177</v>
      </c>
      <c r="AL54" s="210">
        <v>2</v>
      </c>
      <c r="AM54" s="211" t="s">
        <v>414</v>
      </c>
      <c r="AN54" s="190"/>
    </row>
    <row r="55" spans="6:40" s="27" customFormat="1" ht="30" customHeight="1">
      <c r="G55" s="191"/>
      <c r="H55" s="201"/>
      <c r="I55" s="329" t="s">
        <v>128</v>
      </c>
      <c r="J55" s="329"/>
      <c r="K55" s="226">
        <f>SUM(K51:K54)</f>
        <v>8</v>
      </c>
      <c r="L55" s="213"/>
      <c r="M55" s="204"/>
      <c r="N55" s="226">
        <f>SUM(N51:N54)</f>
        <v>0</v>
      </c>
      <c r="O55" s="205"/>
      <c r="P55" s="190"/>
      <c r="S55" s="191"/>
      <c r="T55" s="201"/>
      <c r="U55" s="329" t="s">
        <v>128</v>
      </c>
      <c r="V55" s="329"/>
      <c r="W55" s="202">
        <f>SUM(W51:W54)</f>
        <v>4</v>
      </c>
      <c r="X55" s="213"/>
      <c r="Y55" s="204"/>
      <c r="Z55" s="202">
        <f>SUM(Z51:Z54)</f>
        <v>4</v>
      </c>
      <c r="AA55" s="205"/>
      <c r="AB55" s="190"/>
      <c r="AE55" s="191"/>
      <c r="AF55" s="201"/>
      <c r="AG55" s="329" t="s">
        <v>128</v>
      </c>
      <c r="AH55" s="329"/>
      <c r="AI55" s="202">
        <f>SUM(AI51:AI54)</f>
        <v>4</v>
      </c>
      <c r="AJ55" s="213"/>
      <c r="AK55" s="204"/>
      <c r="AL55" s="202">
        <f>SUM(AL51:AL54)</f>
        <v>4</v>
      </c>
      <c r="AM55" s="205"/>
      <c r="AN55" s="190"/>
    </row>
    <row r="56" spans="6:40" s="27" customFormat="1" ht="30" customHeight="1">
      <c r="G56" s="191"/>
      <c r="H56" s="201"/>
      <c r="I56" s="328" t="s">
        <v>125</v>
      </c>
      <c r="J56" s="328"/>
      <c r="K56" s="226">
        <f>K55+K48</f>
        <v>8</v>
      </c>
      <c r="L56" s="215"/>
      <c r="M56" s="201"/>
      <c r="N56" s="226">
        <f>N55+N48</f>
        <v>4</v>
      </c>
      <c r="O56" s="205"/>
      <c r="P56" s="190"/>
      <c r="S56" s="191"/>
      <c r="T56" s="201"/>
      <c r="U56" s="328" t="s">
        <v>125</v>
      </c>
      <c r="V56" s="328"/>
      <c r="W56" s="202">
        <f>W55+W48</f>
        <v>6</v>
      </c>
      <c r="X56" s="215"/>
      <c r="Y56" s="201"/>
      <c r="Z56" s="202">
        <f>Z55+Z48</f>
        <v>6</v>
      </c>
      <c r="AA56" s="205"/>
      <c r="AB56" s="190"/>
      <c r="AE56" s="191"/>
      <c r="AF56" s="201"/>
      <c r="AG56" s="328" t="s">
        <v>125</v>
      </c>
      <c r="AH56" s="328"/>
      <c r="AI56" s="202">
        <f>AI55+AI48</f>
        <v>4</v>
      </c>
      <c r="AJ56" s="215"/>
      <c r="AK56" s="201"/>
      <c r="AL56" s="202">
        <f>AL55+AL48</f>
        <v>8</v>
      </c>
      <c r="AM56" s="205"/>
      <c r="AN56" s="190"/>
    </row>
    <row r="57" spans="6:40" s="27" customFormat="1" ht="30" customHeight="1">
      <c r="G57" s="191"/>
      <c r="H57" s="201"/>
      <c r="I57" s="216"/>
      <c r="J57" s="216"/>
      <c r="K57" s="217"/>
      <c r="L57" s="217"/>
      <c r="M57" s="218"/>
      <c r="N57" s="219"/>
      <c r="O57" s="205"/>
      <c r="P57" s="190"/>
      <c r="S57" s="191"/>
      <c r="T57" s="201"/>
      <c r="U57" s="216"/>
      <c r="V57" s="216"/>
      <c r="W57" s="217"/>
      <c r="X57" s="217"/>
      <c r="Y57" s="218"/>
      <c r="Z57" s="219"/>
      <c r="AA57" s="205"/>
      <c r="AB57" s="190"/>
      <c r="AE57" s="191"/>
      <c r="AF57" s="201"/>
      <c r="AG57" s="216"/>
      <c r="AH57" s="216"/>
      <c r="AI57" s="217"/>
      <c r="AJ57" s="217"/>
      <c r="AK57" s="218"/>
      <c r="AL57" s="219"/>
      <c r="AM57" s="205"/>
      <c r="AN57" s="190"/>
    </row>
    <row r="58" spans="6:40" s="27" customFormat="1" ht="30" customHeight="1" thickBot="1">
      <c r="G58" s="191"/>
      <c r="H58" s="201"/>
      <c r="I58" s="216"/>
      <c r="J58" s="216"/>
      <c r="K58" s="217"/>
      <c r="L58" s="217"/>
      <c r="M58" s="218"/>
      <c r="N58" s="219"/>
      <c r="O58" s="205"/>
      <c r="P58" s="190"/>
      <c r="S58" s="191"/>
      <c r="T58" s="201"/>
      <c r="U58" s="216"/>
      <c r="V58" s="216"/>
      <c r="W58" s="217"/>
      <c r="X58" s="217"/>
      <c r="Y58" s="218"/>
      <c r="Z58" s="219"/>
      <c r="AA58" s="205"/>
      <c r="AB58" s="190"/>
      <c r="AE58" s="191"/>
      <c r="AF58" s="201"/>
      <c r="AG58" s="216"/>
      <c r="AH58" s="216"/>
      <c r="AI58" s="217"/>
      <c r="AJ58" s="217"/>
      <c r="AK58" s="218"/>
      <c r="AL58" s="219"/>
      <c r="AM58" s="205"/>
      <c r="AN58" s="190"/>
    </row>
    <row r="59" spans="6:40" s="27" customFormat="1" ht="30" customHeight="1" thickTop="1" thickBot="1">
      <c r="G59" s="220"/>
      <c r="H59" s="221"/>
      <c r="I59" s="221"/>
      <c r="J59" s="222" t="s">
        <v>126</v>
      </c>
      <c r="K59" s="221"/>
      <c r="L59" s="221"/>
      <c r="M59" s="222" t="s">
        <v>126</v>
      </c>
      <c r="N59" s="221"/>
      <c r="O59" s="221"/>
      <c r="P59" s="223"/>
      <c r="S59" s="220"/>
      <c r="T59" s="221"/>
      <c r="U59" s="221"/>
      <c r="V59" s="222" t="s">
        <v>126</v>
      </c>
      <c r="W59" s="221"/>
      <c r="X59" s="221"/>
      <c r="Y59" s="222" t="s">
        <v>126</v>
      </c>
      <c r="Z59" s="221"/>
      <c r="AA59" s="221"/>
      <c r="AB59" s="223"/>
      <c r="AE59" s="220"/>
      <c r="AF59" s="221"/>
      <c r="AG59" s="221"/>
      <c r="AH59" s="222" t="s">
        <v>126</v>
      </c>
      <c r="AI59" s="221"/>
      <c r="AJ59" s="221"/>
      <c r="AK59" s="222" t="s">
        <v>126</v>
      </c>
      <c r="AL59" s="221"/>
      <c r="AM59" s="221"/>
      <c r="AN59" s="223"/>
    </row>
    <row r="60" spans="6:40" ht="30" customHeight="1" thickTop="1"/>
    <row r="61" spans="6:40" ht="30" customHeight="1" thickBot="1"/>
    <row r="62" spans="6:40" ht="30" customHeight="1" thickTop="1">
      <c r="F62" s="27">
        <v>4</v>
      </c>
      <c r="G62" s="176" t="s">
        <v>129</v>
      </c>
      <c r="H62" s="177">
        <v>43649</v>
      </c>
      <c r="I62" s="178"/>
      <c r="J62" s="179"/>
      <c r="K62" s="178"/>
      <c r="L62" s="178"/>
      <c r="M62" s="179"/>
      <c r="N62" s="180"/>
      <c r="O62" s="180"/>
      <c r="P62" s="181"/>
      <c r="S62" s="176" t="s">
        <v>129</v>
      </c>
      <c r="T62" s="177">
        <v>43649</v>
      </c>
      <c r="U62" s="178"/>
      <c r="V62" s="179"/>
      <c r="W62" s="178"/>
      <c r="X62" s="178"/>
      <c r="Y62" s="179"/>
      <c r="Z62" s="180"/>
      <c r="AA62" s="180"/>
      <c r="AB62" s="181"/>
      <c r="AE62" s="176" t="s">
        <v>129</v>
      </c>
      <c r="AF62" s="177">
        <v>43650</v>
      </c>
      <c r="AG62" s="178"/>
      <c r="AH62" s="179"/>
      <c r="AI62" s="178"/>
      <c r="AJ62" s="178"/>
      <c r="AK62" s="179"/>
      <c r="AL62" s="180"/>
      <c r="AM62" s="180"/>
      <c r="AN62" s="181"/>
    </row>
    <row r="63" spans="6:40" ht="30" customHeight="1" thickBot="1">
      <c r="F63" s="27"/>
      <c r="G63" s="182"/>
      <c r="H63" s="183" t="s">
        <v>130</v>
      </c>
      <c r="I63" s="224" t="s">
        <v>47</v>
      </c>
      <c r="J63" s="185"/>
      <c r="K63" s="184"/>
      <c r="L63" s="184" t="s">
        <v>131</v>
      </c>
      <c r="M63" s="183" t="s">
        <v>130</v>
      </c>
      <c r="N63" s="224" t="s">
        <v>57</v>
      </c>
      <c r="O63" s="185"/>
      <c r="P63" s="186"/>
      <c r="S63" s="182"/>
      <c r="T63" s="183" t="s">
        <v>130</v>
      </c>
      <c r="U63" s="224" t="str">
        <f>'MATCH PLAY A &amp; B'!G10</f>
        <v>UP (B)</v>
      </c>
      <c r="V63" s="185"/>
      <c r="W63" s="184"/>
      <c r="X63" s="184" t="s">
        <v>131</v>
      </c>
      <c r="Y63" s="183" t="s">
        <v>130</v>
      </c>
      <c r="Z63" s="224" t="str">
        <f>'MATCH PLAY A &amp; B'!G14</f>
        <v>VC (A)</v>
      </c>
      <c r="AA63" s="185"/>
      <c r="AB63" s="186"/>
      <c r="AE63" s="182"/>
      <c r="AF63" s="183" t="s">
        <v>130</v>
      </c>
      <c r="AG63" s="224" t="s">
        <v>46</v>
      </c>
      <c r="AH63" s="185"/>
      <c r="AI63" s="184"/>
      <c r="AJ63" s="184" t="s">
        <v>131</v>
      </c>
      <c r="AK63" s="183" t="s">
        <v>130</v>
      </c>
      <c r="AL63" s="224" t="s">
        <v>47</v>
      </c>
      <c r="AM63" s="185"/>
      <c r="AN63" s="186"/>
    </row>
    <row r="64" spans="6:40" ht="30" customHeight="1" thickTop="1">
      <c r="F64" s="27"/>
      <c r="G64" s="187"/>
      <c r="H64" s="188"/>
      <c r="I64" s="188"/>
      <c r="J64" s="188"/>
      <c r="K64" s="189" t="s">
        <v>133</v>
      </c>
      <c r="L64" s="189"/>
      <c r="M64" s="188"/>
      <c r="N64" s="188"/>
      <c r="O64" s="188"/>
      <c r="P64" s="190"/>
      <c r="S64" s="187"/>
      <c r="T64" s="188"/>
      <c r="U64" s="188"/>
      <c r="V64" s="188"/>
      <c r="W64" s="189" t="s">
        <v>133</v>
      </c>
      <c r="X64" s="189"/>
      <c r="Y64" s="188"/>
      <c r="Z64" s="188"/>
      <c r="AA64" s="188"/>
      <c r="AB64" s="190"/>
      <c r="AE64" s="187"/>
      <c r="AF64" s="188"/>
      <c r="AG64" s="188"/>
      <c r="AH64" s="188"/>
      <c r="AI64" s="189" t="s">
        <v>133</v>
      </c>
      <c r="AJ64" s="189"/>
      <c r="AK64" s="188"/>
      <c r="AL64" s="188"/>
      <c r="AM64" s="188"/>
      <c r="AN64" s="190"/>
    </row>
    <row r="65" spans="6:40" ht="30" customHeight="1">
      <c r="F65" s="27"/>
      <c r="G65" s="191"/>
      <c r="H65" s="192" t="s">
        <v>345</v>
      </c>
      <c r="I65" s="192" t="s">
        <v>119</v>
      </c>
      <c r="J65" s="193" t="s">
        <v>120</v>
      </c>
      <c r="K65" s="233" t="s">
        <v>121</v>
      </c>
      <c r="L65" s="194"/>
      <c r="M65" s="194" t="s">
        <v>122</v>
      </c>
      <c r="N65" s="233" t="s">
        <v>123</v>
      </c>
      <c r="O65" s="194" t="s">
        <v>124</v>
      </c>
      <c r="P65" s="190"/>
      <c r="S65" s="191"/>
      <c r="T65" s="192" t="s">
        <v>345</v>
      </c>
      <c r="U65" s="192" t="s">
        <v>119</v>
      </c>
      <c r="V65" s="193" t="s">
        <v>120</v>
      </c>
      <c r="W65" s="194" t="s">
        <v>121</v>
      </c>
      <c r="X65" s="194"/>
      <c r="Y65" s="194" t="s">
        <v>122</v>
      </c>
      <c r="Z65" s="194" t="s">
        <v>123</v>
      </c>
      <c r="AA65" s="194" t="s">
        <v>124</v>
      </c>
      <c r="AB65" s="190"/>
      <c r="AE65" s="191"/>
      <c r="AF65" s="192" t="s">
        <v>345</v>
      </c>
      <c r="AG65" s="192" t="s">
        <v>119</v>
      </c>
      <c r="AH65" s="193" t="s">
        <v>120</v>
      </c>
      <c r="AI65" s="194" t="s">
        <v>121</v>
      </c>
      <c r="AJ65" s="194"/>
      <c r="AK65" s="194" t="s">
        <v>122</v>
      </c>
      <c r="AL65" s="194" t="s">
        <v>123</v>
      </c>
      <c r="AM65" s="194" t="s">
        <v>124</v>
      </c>
      <c r="AN65" s="190"/>
    </row>
    <row r="66" spans="6:40" ht="30" customHeight="1">
      <c r="F66" s="27"/>
      <c r="G66" s="191"/>
      <c r="H66" s="195">
        <v>2</v>
      </c>
      <c r="I66" s="196">
        <v>0.33333333333333331</v>
      </c>
      <c r="J66" s="197" t="s">
        <v>360</v>
      </c>
      <c r="K66" s="227">
        <v>2</v>
      </c>
      <c r="L66" s="198"/>
      <c r="M66" s="199" t="s">
        <v>363</v>
      </c>
      <c r="N66" s="227">
        <v>0</v>
      </c>
      <c r="O66" s="200" t="s">
        <v>411</v>
      </c>
      <c r="P66" s="190"/>
      <c r="S66" s="191"/>
      <c r="T66" s="195">
        <v>2</v>
      </c>
      <c r="U66" s="196">
        <v>0.32291666666666669</v>
      </c>
      <c r="V66" s="197" t="s">
        <v>360</v>
      </c>
      <c r="W66" s="198">
        <v>0</v>
      </c>
      <c r="X66" s="198"/>
      <c r="Y66" s="199" t="s">
        <v>342</v>
      </c>
      <c r="Z66" s="198">
        <v>2</v>
      </c>
      <c r="AA66" s="200" t="s">
        <v>411</v>
      </c>
      <c r="AB66" s="190"/>
      <c r="AE66" s="191"/>
      <c r="AF66" s="195">
        <v>2</v>
      </c>
      <c r="AG66" s="196">
        <v>0.32291666666666669</v>
      </c>
      <c r="AH66" s="197" t="s">
        <v>354</v>
      </c>
      <c r="AI66" s="198">
        <v>0</v>
      </c>
      <c r="AJ66" s="198"/>
      <c r="AK66" s="197" t="s">
        <v>360</v>
      </c>
      <c r="AL66" s="198">
        <v>2</v>
      </c>
      <c r="AM66" s="200" t="s">
        <v>412</v>
      </c>
      <c r="AN66" s="190"/>
    </row>
    <row r="67" spans="6:40" ht="30" customHeight="1">
      <c r="F67" s="27"/>
      <c r="G67" s="191"/>
      <c r="H67" s="195">
        <v>1</v>
      </c>
      <c r="I67" s="196">
        <v>0.33333333333333331</v>
      </c>
      <c r="J67" s="197" t="s">
        <v>361</v>
      </c>
      <c r="K67" s="227">
        <v>2</v>
      </c>
      <c r="L67" s="198"/>
      <c r="M67" s="199" t="s">
        <v>364</v>
      </c>
      <c r="N67" s="227">
        <v>0</v>
      </c>
      <c r="O67" s="200" t="s">
        <v>419</v>
      </c>
      <c r="P67" s="190"/>
      <c r="S67" s="191"/>
      <c r="T67" s="195">
        <v>1</v>
      </c>
      <c r="U67" s="196">
        <v>0.32291666666666669</v>
      </c>
      <c r="V67" s="197" t="s">
        <v>361</v>
      </c>
      <c r="W67" s="198">
        <v>2</v>
      </c>
      <c r="X67" s="198"/>
      <c r="Y67" s="199" t="s">
        <v>344</v>
      </c>
      <c r="Z67" s="198">
        <v>0</v>
      </c>
      <c r="AA67" s="200" t="s">
        <v>409</v>
      </c>
      <c r="AB67" s="190"/>
      <c r="AE67" s="191"/>
      <c r="AF67" s="195">
        <v>1</v>
      </c>
      <c r="AG67" s="196">
        <v>0.32291666666666669</v>
      </c>
      <c r="AH67" s="197" t="s">
        <v>355</v>
      </c>
      <c r="AI67" s="198">
        <v>2</v>
      </c>
      <c r="AJ67" s="198"/>
      <c r="AK67" s="197" t="s">
        <v>361</v>
      </c>
      <c r="AL67" s="198">
        <v>0</v>
      </c>
      <c r="AM67" s="200" t="s">
        <v>408</v>
      </c>
      <c r="AN67" s="190"/>
    </row>
    <row r="68" spans="6:40" ht="30" customHeight="1" thickBot="1">
      <c r="F68" s="27"/>
      <c r="G68" s="191"/>
      <c r="H68" s="201"/>
      <c r="I68" s="329" t="s">
        <v>128</v>
      </c>
      <c r="J68" s="329"/>
      <c r="K68" s="226">
        <f>SUM(K66:K67)</f>
        <v>4</v>
      </c>
      <c r="L68" s="203"/>
      <c r="M68" s="204"/>
      <c r="N68" s="226">
        <f>SUM(N66:N67)</f>
        <v>0</v>
      </c>
      <c r="O68" s="205"/>
      <c r="P68" s="190"/>
      <c r="S68" s="191"/>
      <c r="T68" s="201"/>
      <c r="U68" s="329" t="s">
        <v>128</v>
      </c>
      <c r="V68" s="329"/>
      <c r="W68" s="202">
        <f>SUM(W66:W67)</f>
        <v>2</v>
      </c>
      <c r="X68" s="203"/>
      <c r="Y68" s="204"/>
      <c r="Z68" s="202">
        <f>SUM(Z66:Z67)</f>
        <v>2</v>
      </c>
      <c r="AA68" s="205"/>
      <c r="AB68" s="190"/>
      <c r="AE68" s="191"/>
      <c r="AF68" s="201"/>
      <c r="AG68" s="329" t="s">
        <v>128</v>
      </c>
      <c r="AH68" s="329"/>
      <c r="AI68" s="202">
        <f>SUM(AI66:AI67)</f>
        <v>2</v>
      </c>
      <c r="AJ68" s="203"/>
      <c r="AK68" s="204"/>
      <c r="AL68" s="202">
        <f>SUM(AL66:AL67)</f>
        <v>2</v>
      </c>
      <c r="AM68" s="205"/>
      <c r="AN68" s="190"/>
    </row>
    <row r="69" spans="6:40" ht="30" customHeight="1" thickTop="1">
      <c r="F69" s="27"/>
      <c r="G69" s="191"/>
      <c r="H69" s="188"/>
      <c r="I69" s="188"/>
      <c r="J69" s="188"/>
      <c r="K69" s="237" t="s">
        <v>132</v>
      </c>
      <c r="L69" s="189"/>
      <c r="M69" s="188"/>
      <c r="N69" s="237"/>
      <c r="O69" s="188"/>
      <c r="P69" s="190"/>
      <c r="S69" s="191"/>
      <c r="T69" s="188"/>
      <c r="U69" s="188"/>
      <c r="V69" s="188"/>
      <c r="W69" s="189" t="s">
        <v>132</v>
      </c>
      <c r="X69" s="189"/>
      <c r="Y69" s="188"/>
      <c r="Z69" s="188"/>
      <c r="AA69" s="188"/>
      <c r="AB69" s="190"/>
      <c r="AE69" s="191"/>
      <c r="AF69" s="188"/>
      <c r="AG69" s="188"/>
      <c r="AH69" s="188"/>
      <c r="AI69" s="189" t="s">
        <v>132</v>
      </c>
      <c r="AJ69" s="189"/>
      <c r="AK69" s="188"/>
      <c r="AL69" s="188"/>
      <c r="AM69" s="188"/>
      <c r="AN69" s="190"/>
    </row>
    <row r="70" spans="6:40" ht="30" customHeight="1">
      <c r="F70" s="27"/>
      <c r="G70" s="191"/>
      <c r="H70" s="192" t="s">
        <v>118</v>
      </c>
      <c r="I70" s="192" t="s">
        <v>119</v>
      </c>
      <c r="J70" s="192" t="s">
        <v>120</v>
      </c>
      <c r="K70" s="229" t="s">
        <v>121</v>
      </c>
      <c r="L70" s="192"/>
      <c r="M70" s="192" t="s">
        <v>122</v>
      </c>
      <c r="N70" s="229" t="s">
        <v>123</v>
      </c>
      <c r="O70" s="192" t="s">
        <v>124</v>
      </c>
      <c r="P70" s="190"/>
      <c r="S70" s="191"/>
      <c r="T70" s="192" t="s">
        <v>118</v>
      </c>
      <c r="U70" s="192" t="s">
        <v>119</v>
      </c>
      <c r="V70" s="192" t="s">
        <v>120</v>
      </c>
      <c r="W70" s="192" t="s">
        <v>121</v>
      </c>
      <c r="X70" s="192"/>
      <c r="Y70" s="192" t="s">
        <v>122</v>
      </c>
      <c r="Z70" s="192" t="s">
        <v>123</v>
      </c>
      <c r="AA70" s="192" t="s">
        <v>124</v>
      </c>
      <c r="AB70" s="190"/>
      <c r="AE70" s="191"/>
      <c r="AF70" s="192" t="s">
        <v>118</v>
      </c>
      <c r="AG70" s="192" t="s">
        <v>119</v>
      </c>
      <c r="AH70" s="192" t="s">
        <v>120</v>
      </c>
      <c r="AI70" s="192" t="s">
        <v>121</v>
      </c>
      <c r="AJ70" s="192"/>
      <c r="AK70" s="192" t="s">
        <v>122</v>
      </c>
      <c r="AL70" s="192" t="s">
        <v>123</v>
      </c>
      <c r="AM70" s="192" t="s">
        <v>124</v>
      </c>
      <c r="AN70" s="190"/>
    </row>
    <row r="71" spans="6:40" ht="30" customHeight="1">
      <c r="F71" s="27"/>
      <c r="G71" s="191"/>
      <c r="H71" s="195">
        <v>4</v>
      </c>
      <c r="I71" s="196">
        <v>0.5</v>
      </c>
      <c r="J71" s="197" t="s">
        <v>362</v>
      </c>
      <c r="K71" s="227">
        <v>2</v>
      </c>
      <c r="L71" s="206"/>
      <c r="M71" s="199" t="s">
        <v>181</v>
      </c>
      <c r="N71" s="227">
        <v>0</v>
      </c>
      <c r="O71" s="200" t="s">
        <v>424</v>
      </c>
      <c r="P71" s="190"/>
      <c r="S71" s="191"/>
      <c r="T71" s="195">
        <v>4</v>
      </c>
      <c r="U71" s="196">
        <v>0.52083333333333337</v>
      </c>
      <c r="V71" s="197" t="s">
        <v>362</v>
      </c>
      <c r="W71" s="206">
        <v>2</v>
      </c>
      <c r="X71" s="206"/>
      <c r="Y71" s="199" t="s">
        <v>101</v>
      </c>
      <c r="Z71" s="207">
        <v>0</v>
      </c>
      <c r="AA71" s="200" t="s">
        <v>418</v>
      </c>
      <c r="AB71" s="190"/>
      <c r="AE71" s="191"/>
      <c r="AF71" s="195">
        <v>4</v>
      </c>
      <c r="AG71" s="196">
        <v>0.52083333333333337</v>
      </c>
      <c r="AH71" s="197" t="s">
        <v>356</v>
      </c>
      <c r="AI71" s="206">
        <v>2</v>
      </c>
      <c r="AJ71" s="206"/>
      <c r="AK71" s="197" t="s">
        <v>362</v>
      </c>
      <c r="AL71" s="207">
        <v>0</v>
      </c>
      <c r="AM71" s="200" t="s">
        <v>409</v>
      </c>
      <c r="AN71" s="190"/>
    </row>
    <row r="72" spans="6:40" ht="30" customHeight="1">
      <c r="F72" s="27"/>
      <c r="G72" s="191"/>
      <c r="H72" s="195">
        <v>3</v>
      </c>
      <c r="I72" s="196">
        <v>0.5</v>
      </c>
      <c r="J72" s="197" t="s">
        <v>52</v>
      </c>
      <c r="K72" s="239">
        <v>0</v>
      </c>
      <c r="L72" s="209"/>
      <c r="M72" s="199" t="s">
        <v>64</v>
      </c>
      <c r="N72" s="239">
        <v>2</v>
      </c>
      <c r="O72" s="211" t="s">
        <v>424</v>
      </c>
      <c r="P72" s="190"/>
      <c r="S72" s="191"/>
      <c r="T72" s="195">
        <v>3</v>
      </c>
      <c r="U72" s="196">
        <v>0.52083333333333337</v>
      </c>
      <c r="V72" s="197" t="s">
        <v>52</v>
      </c>
      <c r="W72" s="209">
        <v>2</v>
      </c>
      <c r="X72" s="209"/>
      <c r="Y72" s="199" t="s">
        <v>102</v>
      </c>
      <c r="Z72" s="210">
        <v>0</v>
      </c>
      <c r="AA72" s="211" t="s">
        <v>448</v>
      </c>
      <c r="AB72" s="190"/>
      <c r="AE72" s="191"/>
      <c r="AF72" s="195">
        <v>3</v>
      </c>
      <c r="AG72" s="196">
        <v>0.52083333333333337</v>
      </c>
      <c r="AH72" s="197" t="s">
        <v>49</v>
      </c>
      <c r="AI72" s="209">
        <v>2</v>
      </c>
      <c r="AJ72" s="209"/>
      <c r="AK72" s="197" t="s">
        <v>52</v>
      </c>
      <c r="AL72" s="210">
        <v>0</v>
      </c>
      <c r="AM72" s="211" t="s">
        <v>417</v>
      </c>
      <c r="AN72" s="190"/>
    </row>
    <row r="73" spans="6:40" ht="30" customHeight="1">
      <c r="F73" s="27"/>
      <c r="G73" s="191"/>
      <c r="H73" s="195">
        <v>2</v>
      </c>
      <c r="I73" s="196">
        <v>0.50694444444444442</v>
      </c>
      <c r="J73" s="197" t="s">
        <v>53</v>
      </c>
      <c r="K73" s="227">
        <v>2</v>
      </c>
      <c r="L73" s="206"/>
      <c r="M73" s="199" t="s">
        <v>365</v>
      </c>
      <c r="N73" s="227">
        <v>0</v>
      </c>
      <c r="O73" s="200" t="s">
        <v>410</v>
      </c>
      <c r="P73" s="190"/>
      <c r="S73" s="191"/>
      <c r="T73" s="195">
        <v>2</v>
      </c>
      <c r="U73" s="196">
        <v>0.52777777777777779</v>
      </c>
      <c r="V73" s="197" t="s">
        <v>53</v>
      </c>
      <c r="W73" s="206">
        <v>0</v>
      </c>
      <c r="X73" s="206"/>
      <c r="Y73" s="199" t="s">
        <v>97</v>
      </c>
      <c r="Z73" s="207">
        <v>2</v>
      </c>
      <c r="AA73" s="200" t="s">
        <v>409</v>
      </c>
      <c r="AB73" s="190"/>
      <c r="AE73" s="191"/>
      <c r="AF73" s="195">
        <v>2</v>
      </c>
      <c r="AG73" s="196">
        <v>0.52777777777777779</v>
      </c>
      <c r="AH73" s="197" t="s">
        <v>353</v>
      </c>
      <c r="AI73" s="206">
        <v>0</v>
      </c>
      <c r="AJ73" s="206"/>
      <c r="AK73" s="197" t="s">
        <v>53</v>
      </c>
      <c r="AL73" s="207">
        <v>2</v>
      </c>
      <c r="AM73" s="200" t="s">
        <v>410</v>
      </c>
      <c r="AN73" s="190"/>
    </row>
    <row r="74" spans="6:40" ht="30" customHeight="1">
      <c r="F74" s="27"/>
      <c r="G74" s="191"/>
      <c r="H74" s="195">
        <v>1</v>
      </c>
      <c r="I74" s="196">
        <v>0.50694444444444442</v>
      </c>
      <c r="J74" s="197" t="s">
        <v>55</v>
      </c>
      <c r="K74" s="239">
        <v>2</v>
      </c>
      <c r="L74" s="209"/>
      <c r="M74" s="199" t="s">
        <v>63</v>
      </c>
      <c r="N74" s="239">
        <v>0</v>
      </c>
      <c r="O74" s="211" t="s">
        <v>421</v>
      </c>
      <c r="P74" s="190"/>
      <c r="S74" s="191"/>
      <c r="T74" s="195">
        <v>1</v>
      </c>
      <c r="U74" s="196">
        <v>0.52777777777777779</v>
      </c>
      <c r="V74" s="197" t="s">
        <v>55</v>
      </c>
      <c r="W74" s="209">
        <v>2</v>
      </c>
      <c r="X74" s="209"/>
      <c r="Y74" s="199" t="s">
        <v>346</v>
      </c>
      <c r="Z74" s="210">
        <v>0</v>
      </c>
      <c r="AA74" s="211" t="s">
        <v>448</v>
      </c>
      <c r="AB74" s="190"/>
      <c r="AE74" s="191"/>
      <c r="AF74" s="195">
        <v>1</v>
      </c>
      <c r="AG74" s="196">
        <v>0.52777777777777779</v>
      </c>
      <c r="AH74" s="208" t="s">
        <v>50</v>
      </c>
      <c r="AI74" s="209">
        <v>2</v>
      </c>
      <c r="AJ74" s="209"/>
      <c r="AK74" s="197" t="s">
        <v>55</v>
      </c>
      <c r="AL74" s="210">
        <v>0</v>
      </c>
      <c r="AM74" s="211" t="s">
        <v>411</v>
      </c>
      <c r="AN74" s="190"/>
    </row>
    <row r="75" spans="6:40" ht="30" customHeight="1">
      <c r="F75" s="27"/>
      <c r="G75" s="191"/>
      <c r="H75" s="201"/>
      <c r="I75" s="329" t="s">
        <v>128</v>
      </c>
      <c r="J75" s="329"/>
      <c r="K75" s="226">
        <f>SUM(K71:K74)</f>
        <v>6</v>
      </c>
      <c r="L75" s="213"/>
      <c r="M75" s="204"/>
      <c r="N75" s="226">
        <f>SUM(N71:N74)</f>
        <v>2</v>
      </c>
      <c r="O75" s="205"/>
      <c r="P75" s="190"/>
      <c r="S75" s="191"/>
      <c r="T75" s="201"/>
      <c r="U75" s="329" t="s">
        <v>128</v>
      </c>
      <c r="V75" s="329"/>
      <c r="W75" s="202">
        <f>SUM(W71:W74)</f>
        <v>6</v>
      </c>
      <c r="X75" s="213"/>
      <c r="Y75" s="204"/>
      <c r="Z75" s="202">
        <f>SUM(Z71:Z74)</f>
        <v>2</v>
      </c>
      <c r="AA75" s="205"/>
      <c r="AB75" s="190"/>
      <c r="AE75" s="191"/>
      <c r="AF75" s="201"/>
      <c r="AG75" s="329" t="s">
        <v>128</v>
      </c>
      <c r="AH75" s="329"/>
      <c r="AI75" s="202">
        <f>SUM(AI71:AI74)</f>
        <v>6</v>
      </c>
      <c r="AJ75" s="213"/>
      <c r="AK75" s="204"/>
      <c r="AL75" s="202">
        <f>SUM(AL71:AL74)</f>
        <v>2</v>
      </c>
      <c r="AM75" s="205"/>
      <c r="AN75" s="190"/>
    </row>
    <row r="76" spans="6:40" ht="30" customHeight="1">
      <c r="F76" s="27"/>
      <c r="G76" s="191"/>
      <c r="H76" s="201"/>
      <c r="I76" s="328" t="s">
        <v>125</v>
      </c>
      <c r="J76" s="328"/>
      <c r="K76" s="226">
        <f>K75+K68</f>
        <v>10</v>
      </c>
      <c r="L76" s="215"/>
      <c r="M76" s="201"/>
      <c r="N76" s="226">
        <f>N75+N68</f>
        <v>2</v>
      </c>
      <c r="O76" s="205"/>
      <c r="P76" s="190"/>
      <c r="S76" s="191"/>
      <c r="T76" s="201"/>
      <c r="U76" s="328" t="s">
        <v>125</v>
      </c>
      <c r="V76" s="328"/>
      <c r="W76" s="202">
        <f>W75+W68</f>
        <v>8</v>
      </c>
      <c r="X76" s="215"/>
      <c r="Y76" s="201"/>
      <c r="Z76" s="202">
        <f>Z75+Z68</f>
        <v>4</v>
      </c>
      <c r="AA76" s="205"/>
      <c r="AB76" s="190"/>
      <c r="AE76" s="191"/>
      <c r="AF76" s="201"/>
      <c r="AG76" s="328" t="s">
        <v>125</v>
      </c>
      <c r="AH76" s="328"/>
      <c r="AI76" s="202">
        <f>AI75+AI68</f>
        <v>8</v>
      </c>
      <c r="AJ76" s="215"/>
      <c r="AK76" s="201"/>
      <c r="AL76" s="202">
        <f>AL75+AL68</f>
        <v>4</v>
      </c>
      <c r="AM76" s="205"/>
      <c r="AN76" s="190"/>
    </row>
    <row r="77" spans="6:40" ht="30" customHeight="1">
      <c r="F77" s="27"/>
      <c r="G77" s="191"/>
      <c r="H77" s="201"/>
      <c r="I77" s="216"/>
      <c r="J77" s="216"/>
      <c r="K77" s="217"/>
      <c r="L77" s="217"/>
      <c r="M77" s="218"/>
      <c r="N77" s="219"/>
      <c r="O77" s="205"/>
      <c r="P77" s="190"/>
      <c r="S77" s="191"/>
      <c r="T77" s="201"/>
      <c r="U77" s="216"/>
      <c r="V77" s="216"/>
      <c r="W77" s="217"/>
      <c r="X77" s="217"/>
      <c r="Y77" s="218"/>
      <c r="Z77" s="219"/>
      <c r="AA77" s="205"/>
      <c r="AB77" s="190"/>
      <c r="AE77" s="191"/>
      <c r="AF77" s="201"/>
      <c r="AG77" s="216"/>
      <c r="AH77" s="216"/>
      <c r="AI77" s="217"/>
      <c r="AJ77" s="217"/>
      <c r="AK77" s="218"/>
      <c r="AL77" s="219"/>
      <c r="AM77" s="205"/>
      <c r="AN77" s="190"/>
    </row>
    <row r="78" spans="6:40" ht="30" customHeight="1" thickBot="1">
      <c r="F78" s="27"/>
      <c r="G78" s="191"/>
      <c r="H78" s="201"/>
      <c r="I78" s="216"/>
      <c r="J78" s="216"/>
      <c r="K78" s="217"/>
      <c r="L78" s="217"/>
      <c r="M78" s="218"/>
      <c r="N78" s="219"/>
      <c r="O78" s="205"/>
      <c r="P78" s="190"/>
      <c r="S78" s="191"/>
      <c r="T78" s="201"/>
      <c r="U78" s="216"/>
      <c r="V78" s="216"/>
      <c r="W78" s="217"/>
      <c r="X78" s="217"/>
      <c r="Y78" s="218"/>
      <c r="Z78" s="219"/>
      <c r="AA78" s="205"/>
      <c r="AB78" s="190"/>
      <c r="AE78" s="191"/>
      <c r="AF78" s="201"/>
      <c r="AG78" s="216"/>
      <c r="AH78" s="216"/>
      <c r="AI78" s="217"/>
      <c r="AJ78" s="217"/>
      <c r="AK78" s="218"/>
      <c r="AL78" s="219"/>
      <c r="AM78" s="205"/>
      <c r="AN78" s="190"/>
    </row>
    <row r="79" spans="6:40" ht="30" customHeight="1" thickTop="1" thickBot="1">
      <c r="F79" s="27"/>
      <c r="G79" s="220"/>
      <c r="H79" s="221"/>
      <c r="I79" s="221"/>
      <c r="J79" s="222" t="s">
        <v>126</v>
      </c>
      <c r="K79" s="221"/>
      <c r="L79" s="221"/>
      <c r="M79" s="222" t="s">
        <v>126</v>
      </c>
      <c r="N79" s="221"/>
      <c r="O79" s="221"/>
      <c r="P79" s="223"/>
      <c r="S79" s="220"/>
      <c r="T79" s="221"/>
      <c r="U79" s="221"/>
      <c r="V79" s="222" t="s">
        <v>126</v>
      </c>
      <c r="W79" s="221"/>
      <c r="X79" s="221"/>
      <c r="Y79" s="222" t="s">
        <v>126</v>
      </c>
      <c r="Z79" s="221"/>
      <c r="AA79" s="221"/>
      <c r="AB79" s="223"/>
      <c r="AE79" s="220"/>
      <c r="AF79" s="221"/>
      <c r="AG79" s="221"/>
      <c r="AH79" s="222" t="s">
        <v>126</v>
      </c>
      <c r="AI79" s="221"/>
      <c r="AJ79" s="221"/>
      <c r="AK79" s="222" t="s">
        <v>126</v>
      </c>
      <c r="AL79" s="221"/>
      <c r="AM79" s="221"/>
      <c r="AN79" s="223"/>
    </row>
    <row r="80" spans="6:40" ht="14" thickTop="1"/>
  </sheetData>
  <sortState ref="B6:D38">
    <sortCondition descending="1" ref="D6:D38"/>
  </sortState>
  <mergeCells count="36">
    <mergeCell ref="AG75:AH75"/>
    <mergeCell ref="AG76:AH76"/>
    <mergeCell ref="AG36:AH36"/>
    <mergeCell ref="AG48:AH48"/>
    <mergeCell ref="AG55:AH55"/>
    <mergeCell ref="AG56:AH56"/>
    <mergeCell ref="AG68:AH68"/>
    <mergeCell ref="AG9:AH9"/>
    <mergeCell ref="AG16:AH16"/>
    <mergeCell ref="AG17:AH17"/>
    <mergeCell ref="AG28:AH28"/>
    <mergeCell ref="AG35:AH35"/>
    <mergeCell ref="I56:J56"/>
    <mergeCell ref="I68:J68"/>
    <mergeCell ref="I75:J75"/>
    <mergeCell ref="I76:J76"/>
    <mergeCell ref="I9:J9"/>
    <mergeCell ref="I16:J16"/>
    <mergeCell ref="I17:J17"/>
    <mergeCell ref="I28:J28"/>
    <mergeCell ref="I35:J35"/>
    <mergeCell ref="I36:J36"/>
    <mergeCell ref="I48:J48"/>
    <mergeCell ref="I55:J55"/>
    <mergeCell ref="U9:V9"/>
    <mergeCell ref="U16:V16"/>
    <mergeCell ref="U17:V17"/>
    <mergeCell ref="U28:V28"/>
    <mergeCell ref="U35:V35"/>
    <mergeCell ref="U75:V75"/>
    <mergeCell ref="U76:V76"/>
    <mergeCell ref="U36:V36"/>
    <mergeCell ref="U48:V48"/>
    <mergeCell ref="U55:V55"/>
    <mergeCell ref="U56:V56"/>
    <mergeCell ref="U68:V68"/>
  </mergeCells>
  <pageMargins left="0.7" right="0.7" top="0.75" bottom="0.75" header="0.3" footer="0.3"/>
  <pageSetup scale="2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075E2-8BDB-D04F-9AE0-EDB9F58EF416}">
  <dimension ref="A1"/>
  <sheetViews>
    <sheetView topLeftCell="A4" workbookViewId="0">
      <selection activeCell="I29" sqref="I29"/>
    </sheetView>
  </sheetViews>
  <sheetFormatPr baseColWidth="10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Names</vt:lpstr>
      <vt:lpstr>Ind Scores </vt:lpstr>
      <vt:lpstr>Team Scores</vt:lpstr>
      <vt:lpstr>MATCH PLAY A &amp; B</vt:lpstr>
      <vt:lpstr>MATCH PLAY C DIV</vt:lpstr>
      <vt:lpstr>MATCHPLAY SCORECARDS C DIV </vt:lpstr>
      <vt:lpstr>MATCHPLAY SCORECARDS B DIV </vt:lpstr>
      <vt:lpstr>MATCHPLAY SCORECARDS A DIV</vt:lpstr>
      <vt:lpstr>Sheet1</vt:lpstr>
      <vt:lpstr>PRIZEGIVING</vt:lpstr>
      <vt:lpstr>Names!Print_Area</vt:lpstr>
    </vt:vector>
  </TitlesOfParts>
  <Company>PE Technikon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du Preez</dc:creator>
  <cp:lastModifiedBy>Microsoft Office User</cp:lastModifiedBy>
  <cp:lastPrinted>2019-07-01T13:02:19Z</cp:lastPrinted>
  <dcterms:created xsi:type="dcterms:W3CDTF">2001-06-29T10:29:58Z</dcterms:created>
  <dcterms:modified xsi:type="dcterms:W3CDTF">2019-07-08T11:03:19Z</dcterms:modified>
</cp:coreProperties>
</file>